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ml.chartshapes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fa0067302c5b549c/Desktop/2023-1/"/>
    </mc:Choice>
  </mc:AlternateContent>
  <xr:revisionPtr revIDLastSave="221" documentId="8_{38D8E6A5-4ACA-42B0-9F84-1C419BAA7FF6}" xr6:coauthVersionLast="47" xr6:coauthVersionMax="47" xr10:uidLastSave="{7D5BB03B-48CA-4ACE-B3AF-59262D9D0BBA}"/>
  <bookViews>
    <workbookView xWindow="-110" yWindow="-110" windowWidth="19420" windowHeight="10300" xr2:uid="{B657D4A5-6BB1-48FB-826A-2C0F84CF18C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9" i="1" l="1"/>
  <c r="F46" i="1" l="1"/>
  <c r="E46" i="1"/>
  <c r="D46" i="1"/>
  <c r="C46" i="1"/>
  <c r="C16" i="1"/>
  <c r="D4" i="1" l="1"/>
  <c r="E4" i="1"/>
  <c r="F4" i="1"/>
  <c r="G4" i="1"/>
  <c r="H4" i="1"/>
  <c r="I4" i="1"/>
  <c r="J4" i="1"/>
  <c r="K4" i="1"/>
  <c r="L4" i="1"/>
  <c r="K16" i="1"/>
  <c r="K18" i="1" s="1"/>
  <c r="K20" i="1" s="1"/>
  <c r="C20" i="1"/>
  <c r="I18" i="1"/>
  <c r="I20" i="1" s="1"/>
  <c r="H9" i="1"/>
  <c r="C11" i="1" s="1"/>
  <c r="G16" i="1" l="1"/>
  <c r="G20" i="1" s="1"/>
  <c r="E16" i="1"/>
  <c r="E20" i="1" s="1"/>
  <c r="M6" i="1"/>
  <c r="M3" i="1"/>
  <c r="M2" i="1"/>
  <c r="C4" i="1"/>
  <c r="N3" i="1" l="1"/>
  <c r="N4" i="1" s="1"/>
</calcChain>
</file>

<file path=xl/sharedStrings.xml><?xml version="1.0" encoding="utf-8"?>
<sst xmlns="http://schemas.openxmlformats.org/spreadsheetml/2006/main" count="51" uniqueCount="50">
  <si>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</si>
  <si>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</si>
  <si>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</si>
  <si>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</si>
  <si>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</si>
  <si>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</si>
  <si>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</si>
  <si>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</si>
  <si>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</si>
  <si>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</si>
  <si>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Table 4.3 Historical cost</t>
  </si>
  <si>
    <t>Table 4.1 Current cost</t>
  </si>
  <si>
    <t>ratio</t>
  </si>
  <si>
    <t>CALCULATING TURNOVER</t>
  </si>
  <si>
    <t>Current Cost</t>
  </si>
  <si>
    <t>Historic Cost</t>
  </si>
  <si>
    <t>equals gross output</t>
  </si>
  <si>
    <t>GVA</t>
  </si>
  <si>
    <t>equals rate of turnover</t>
  </si>
  <si>
    <t>net income</t>
  </si>
  <si>
    <t>circulating capital</t>
  </si>
  <si>
    <t>fixed capital</t>
  </si>
  <si>
    <t>inventories</t>
  </si>
  <si>
    <t>constant capital</t>
  </si>
  <si>
    <t>Marx rate of profit</t>
  </si>
  <si>
    <t>fixed &amp; circulating capital</t>
  </si>
  <si>
    <t>pre-tax profits</t>
  </si>
  <si>
    <t>RATES OF RETURN &amp; PROFIT</t>
  </si>
  <si>
    <t>Jefferies r.o.p.</t>
  </si>
  <si>
    <t>Capital to output ratios</t>
  </si>
  <si>
    <t xml:space="preserve">Jefferies rate of turnover GO/GVA equals </t>
  </si>
  <si>
    <t>Jefferies: Inventories plus bills receivable - bills payable divided by turnover.</t>
  </si>
  <si>
    <t>GO/GVA+(GO -GVA)/GVA is the turnover formula</t>
  </si>
  <si>
    <t xml:space="preserve">PPI final producer goods </t>
  </si>
  <si>
    <t>(https://fred.stlouisfed.org/series/PPIDGS )</t>
  </si>
  <si>
    <t>(1) IRS rate of return</t>
  </si>
  <si>
    <t>(2) BEA Historic cost rate of return</t>
  </si>
  <si>
    <t>(3) BEA Current Cost Rate of Return</t>
  </si>
  <si>
    <t>(4) Current cost Fixed plus circulating capital</t>
  </si>
  <si>
    <t>(5) Jefferies IRS depreciable assets less accumulated depreciation</t>
  </si>
  <si>
    <t>Depreciable assets</t>
  </si>
  <si>
    <t>NIPA Table 1.14</t>
  </si>
  <si>
    <t>DIFFERENCE</t>
  </si>
  <si>
    <t>ADJUSTED FOR INFLATION</t>
  </si>
  <si>
    <t>Net Value Added</t>
  </si>
  <si>
    <t>Depreciable</t>
  </si>
  <si>
    <t>Historic</t>
  </si>
  <si>
    <t>Current</t>
  </si>
  <si>
    <t>Jefferies</t>
  </si>
  <si>
    <t>Fixed Capital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</si>
</sst>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"/>
    <numFmt numFmtId="165" formatCode="0.0%"/>
    <numFmt numFmtId="166" formatCode="0.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Calibri"/>
      <family val="2"/>
    </font>
    <font>
      <b/>
      <sz val="11"/>
      <name val="Calibri"/>
      <family val="2"/>
    </font>
    <font>
      <sz val="10"/>
      <color theme="1"/>
      <name val="Calibri"/>
      <family val="2"/>
      <scheme val="minor"/>
    </font>
    <font>
      <sz val="11"/>
      <name val="Calibri"/>
      <family val="2"/>
    </font>
    <font>
      <b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darkGray">
        <bgColor indexed="12"/>
      </patternFill>
    </fill>
  </fills>
  <borders count="3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8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0" fontId="3" fillId="0" borderId="0" xfId="0" applyFont="1"/>
    <xf numFmtId="9" fontId="0" fillId="0" borderId="0" xfId="1" applyFont="1"/>
    <xf numFmtId="164" fontId="0" fillId="0" borderId="0" xfId="0" applyNumberFormat="1"/>
    <xf numFmtId="165" fontId="0" fillId="0" borderId="0" xfId="1" applyNumberFormat="1" applyFont="1"/>
    <xf numFmtId="3" fontId="0" fillId="0" borderId="0" xfId="0" applyNumberFormat="1"/>
    <xf numFmtId="0" fontId="4" fillId="0" borderId="0" xfId="0" applyFont="1"/>
    <xf numFmtId="0" fontId="5" fillId="0" borderId="0" xfId="0" applyFont="1"/>
    <xf numFmtId="2" fontId="0" fillId="0" borderId="0" xfId="0" applyNumberFormat="1"/>
    <xf numFmtId="166" fontId="0" fillId="0" borderId="0" xfId="0" applyNumberFormat="1"/>
    <xf numFmtId="0" fontId="6" fillId="0" borderId="0" xfId="0" applyFont="1"/>
    <xf numFmtId="166" fontId="6" fillId="0" borderId="0" xfId="0" applyNumberFormat="1" applyFont="1"/>
    <xf numFmtId="0" fontId="7" fillId="0" borderId="0" xfId="0" applyFont="1"/>
    <xf numFmtId="166" fontId="7" fillId="0" borderId="0" xfId="0" applyNumberFormat="1" applyFont="1"/>
    <xf numFmtId="0" fontId="2" fillId="2" borderId="2" xfId="0" applyFont="1" applyFill="1" applyBorder="1" applyAlignment="1">
      <alignment horizontal="center" vertical="center"/>
    </xf>
    <xf numFmtId="2" fontId="9" fillId="0" borderId="0" xfId="1" applyNumberFormat="1" applyFont="1"/>
    <xf numFmtId="2" fontId="10" fillId="0" borderId="0" xfId="1" applyNumberFormat="1" applyFont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2019</a:t>
            </a:r>
            <a:r>
              <a:rPr lang="en-US" b="1" baseline="0"/>
              <a:t> RATES OF RETURN &amp; PROFIT</a:t>
            </a:r>
            <a:endParaRPr lang="en-US" b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0342825896762903"/>
          <c:y val="0.16708333333333336"/>
          <c:w val="0.84587554680664911"/>
          <c:h val="0.72088764946048411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rgbClr val="FFC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A33E-4E00-9DD6-6BDC00AB971E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2-A33E-4E00-9DD6-6BDC00AB971E}"/>
              </c:ext>
            </c:extLst>
          </c:dPt>
          <c:dPt>
            <c:idx val="4"/>
            <c:invertIfNegative val="0"/>
            <c:bubble3D val="0"/>
            <c:spPr>
              <a:solidFill>
                <a:srgbClr val="00B0F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A33E-4E00-9DD6-6BDC00AB971E}"/>
              </c:ext>
            </c:extLst>
          </c:dPt>
          <c:dPt>
            <c:idx val="6"/>
            <c:invertIfNegative val="0"/>
            <c:bubble3D val="0"/>
            <c:spPr>
              <a:solidFill>
                <a:srgbClr val="00B05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4-A33E-4E00-9DD6-6BDC00AB971E}"/>
              </c:ext>
            </c:extLst>
          </c:dPt>
          <c:dPt>
            <c:idx val="8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A33E-4E00-9DD6-6BDC00AB971E}"/>
              </c:ext>
            </c:extLst>
          </c:dPt>
          <c:cat>
            <c:strRef>
              <c:f>Sheet1!$C$13:$L$13</c:f>
              <c:strCache>
                <c:ptCount val="9"/>
                <c:pt idx="0">
                  <c:v>Depreciable assets</c:v>
                </c:pt>
                <c:pt idx="2">
                  <c:v>Historic Cost</c:v>
                </c:pt>
                <c:pt idx="4">
                  <c:v>Current Cost</c:v>
                </c:pt>
                <c:pt idx="6">
                  <c:v>Marx rate of profit</c:v>
                </c:pt>
                <c:pt idx="8">
                  <c:v>Jefferies r.o.p.</c:v>
                </c:pt>
              </c:strCache>
            </c:strRef>
          </c:cat>
          <c:val>
            <c:numRef>
              <c:f>Sheet1!$C$20:$K$20</c:f>
              <c:numCache>
                <c:formatCode>0.0%</c:formatCode>
                <c:ptCount val="9"/>
                <c:pt idx="0">
                  <c:v>0.10288417591158122</c:v>
                </c:pt>
                <c:pt idx="2">
                  <c:v>0.11055478307458763</c:v>
                </c:pt>
                <c:pt idx="4">
                  <c:v>8.4966519279600777E-2</c:v>
                </c:pt>
                <c:pt idx="6">
                  <c:v>6.9633767413788947E-2</c:v>
                </c:pt>
                <c:pt idx="8">
                  <c:v>0.11964685092636054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33E-4E00-9DD6-6BDC00AB971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201749376"/>
        <c:axId val="1201745056"/>
      </c:barChart>
      <c:catAx>
        <c:axId val="120174937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01745056"/>
        <c:crosses val="autoZero"/>
        <c:auto val="1"/>
        <c:lblAlgn val="ctr"/>
        <c:lblOffset val="100"/>
        <c:noMultiLvlLbl val="0"/>
      </c:catAx>
      <c:valAx>
        <c:axId val="12017450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0174937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FIXED ASSETS: HISTORICAL COST vs CURRENT COST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Sheet1!$C$1:$L$1</c:f>
              <c:strCache>
                <c:ptCount val="10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  <c:pt idx="6">
                  <c:v>2016</c:v>
                </c:pt>
                <c:pt idx="7">
                  <c:v>2017</c:v>
                </c:pt>
                <c:pt idx="8">
                  <c:v>2018</c:v>
                </c:pt>
                <c:pt idx="9">
                  <c:v>2019</c:v>
                </c:pt>
              </c:strCache>
            </c:strRef>
          </c:cat>
          <c:val>
            <c:numRef>
              <c:f>Sheet1!$C$4:$L$4</c:f>
              <c:numCache>
                <c:formatCode>0%</c:formatCode>
                <c:ptCount val="10"/>
                <c:pt idx="0">
                  <c:v>0.70470752720086849</c:v>
                </c:pt>
                <c:pt idx="1">
                  <c:v>0.69794174468717485</c:v>
                </c:pt>
                <c:pt idx="2">
                  <c:v>0.70618261069052535</c:v>
                </c:pt>
                <c:pt idx="3">
                  <c:v>0.70992067041412388</c:v>
                </c:pt>
                <c:pt idx="4">
                  <c:v>0.71296648521020534</c:v>
                </c:pt>
                <c:pt idx="5">
                  <c:v>0.73390668617957466</c:v>
                </c:pt>
                <c:pt idx="6">
                  <c:v>0.74183581189710601</c:v>
                </c:pt>
                <c:pt idx="7">
                  <c:v>0.74326737407916321</c:v>
                </c:pt>
                <c:pt idx="8">
                  <c:v>0.74086574242345571</c:v>
                </c:pt>
                <c:pt idx="9">
                  <c:v>0.7397606830069503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3A2-42F0-80BD-E529BF10A6B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037901616"/>
        <c:axId val="1220405808"/>
      </c:lineChart>
      <c:catAx>
        <c:axId val="103790161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20405808"/>
        <c:crosses val="autoZero"/>
        <c:auto val="1"/>
        <c:lblAlgn val="ctr"/>
        <c:lblOffset val="100"/>
        <c:noMultiLvlLbl val="0"/>
      </c:catAx>
      <c:valAx>
        <c:axId val="1220405808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3790161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365125</xdr:colOff>
      <xdr:row>21</xdr:row>
      <xdr:rowOff>6350</xdr:rowOff>
    </xdr:from>
    <xdr:to>
      <xdr:col>8</xdr:col>
      <xdr:colOff>428625</xdr:colOff>
      <xdr:row>35</xdr:row>
      <xdr:rowOff>171450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4B2F019F-C14C-318F-45AE-B8BE359D714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41274</xdr:colOff>
      <xdr:row>21</xdr:row>
      <xdr:rowOff>25400</xdr:rowOff>
    </xdr:from>
    <xdr:to>
      <xdr:col>17</xdr:col>
      <xdr:colOff>19049</xdr:colOff>
      <xdr:row>42</xdr:row>
      <xdr:rowOff>6350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68870440-D053-0C65-4A64-D6B8C4749B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</xdr:col>
      <xdr:colOff>234950</xdr:colOff>
      <xdr:row>23</xdr:row>
      <xdr:rowOff>133350</xdr:rowOff>
    </xdr:from>
    <xdr:to>
      <xdr:col>2</xdr:col>
      <xdr:colOff>590550</xdr:colOff>
      <xdr:row>24</xdr:row>
      <xdr:rowOff>158750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5E3C5A75-F23B-8A7A-CA5C-96F92E8E29A1}"/>
            </a:ext>
          </a:extLst>
        </xdr:cNvPr>
        <xdr:cNvSpPr txBox="1"/>
      </xdr:nvSpPr>
      <xdr:spPr>
        <a:xfrm>
          <a:off x="3333750" y="4368800"/>
          <a:ext cx="355600" cy="20955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100"/>
            <a:t>(1)</a:t>
          </a:r>
        </a:p>
      </xdr:txBody>
    </xdr:sp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0.29653</cdr:x>
      <cdr:y>0.17824</cdr:y>
    </cdr:from>
    <cdr:to>
      <cdr:x>0.38264</cdr:x>
      <cdr:y>0.26157</cdr:y>
    </cdr:to>
    <cdr:sp macro="" textlink="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391334E2-7B02-CBB9-B381-3C4B54022062}"/>
            </a:ext>
          </a:extLst>
        </cdr:cNvPr>
        <cdr:cNvSpPr txBox="1"/>
      </cdr:nvSpPr>
      <cdr:spPr>
        <a:xfrm xmlns:a="http://schemas.openxmlformats.org/drawingml/2006/main">
          <a:off x="1355725" y="488950"/>
          <a:ext cx="393700" cy="2286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n-GB" sz="1100"/>
            <a:t>(2)</a:t>
          </a:r>
        </a:p>
      </cdr:txBody>
    </cdr:sp>
  </cdr:relSizeAnchor>
  <cdr:relSizeAnchor xmlns:cdr="http://schemas.openxmlformats.org/drawingml/2006/chartDrawing">
    <cdr:from>
      <cdr:x>0.47569</cdr:x>
      <cdr:y>0.18056</cdr:y>
    </cdr:from>
    <cdr:to>
      <cdr:x>0.57431</cdr:x>
      <cdr:y>0.2662</cdr:y>
    </cdr:to>
    <cdr:sp macro="" textlink="">
      <cdr:nvSpPr>
        <cdr:cNvPr id="3" name="TextBox 2">
          <a:extLst xmlns:a="http://schemas.openxmlformats.org/drawingml/2006/main">
            <a:ext uri="{FF2B5EF4-FFF2-40B4-BE49-F238E27FC236}">
              <a16:creationId xmlns:a16="http://schemas.microsoft.com/office/drawing/2014/main" id="{9BD1E2E2-A4B6-3BC3-1A69-3B599752BD2E}"/>
            </a:ext>
          </a:extLst>
        </cdr:cNvPr>
        <cdr:cNvSpPr txBox="1"/>
      </cdr:nvSpPr>
      <cdr:spPr>
        <a:xfrm xmlns:a="http://schemas.openxmlformats.org/drawingml/2006/main">
          <a:off x="2174875" y="495300"/>
          <a:ext cx="450850" cy="2349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n-GB" sz="1100"/>
            <a:t>(3)</a:t>
          </a:r>
        </a:p>
      </cdr:txBody>
    </cdr:sp>
  </cdr:relSizeAnchor>
  <cdr:relSizeAnchor xmlns:cdr="http://schemas.openxmlformats.org/drawingml/2006/chartDrawing">
    <cdr:from>
      <cdr:x>0.67847</cdr:x>
      <cdr:y>0.17361</cdr:y>
    </cdr:from>
    <cdr:to>
      <cdr:x>0.74792</cdr:x>
      <cdr:y>0.26852</cdr:y>
    </cdr:to>
    <cdr:sp macro="" textlink="">
      <cdr:nvSpPr>
        <cdr:cNvPr id="4" name="TextBox 3">
          <a:extLst xmlns:a="http://schemas.openxmlformats.org/drawingml/2006/main">
            <a:ext uri="{FF2B5EF4-FFF2-40B4-BE49-F238E27FC236}">
              <a16:creationId xmlns:a16="http://schemas.microsoft.com/office/drawing/2014/main" id="{B9A56C9B-1090-31D7-5E66-0AAC9BA3B8C9}"/>
            </a:ext>
          </a:extLst>
        </cdr:cNvPr>
        <cdr:cNvSpPr txBox="1"/>
      </cdr:nvSpPr>
      <cdr:spPr>
        <a:xfrm xmlns:a="http://schemas.openxmlformats.org/drawingml/2006/main">
          <a:off x="3101975" y="476250"/>
          <a:ext cx="317500" cy="2603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en-GB" sz="1100"/>
        </a:p>
      </cdr:txBody>
    </cdr:sp>
  </cdr:relSizeAnchor>
  <cdr:relSizeAnchor xmlns:cdr="http://schemas.openxmlformats.org/drawingml/2006/chartDrawing">
    <cdr:from>
      <cdr:x>0.67014</cdr:x>
      <cdr:y>0.17593</cdr:y>
    </cdr:from>
    <cdr:to>
      <cdr:x>0.75208</cdr:x>
      <cdr:y>0.25463</cdr:y>
    </cdr:to>
    <cdr:sp macro="" textlink="">
      <cdr:nvSpPr>
        <cdr:cNvPr id="5" name="TextBox 4">
          <a:extLst xmlns:a="http://schemas.openxmlformats.org/drawingml/2006/main">
            <a:ext uri="{FF2B5EF4-FFF2-40B4-BE49-F238E27FC236}">
              <a16:creationId xmlns:a16="http://schemas.microsoft.com/office/drawing/2014/main" id="{1D796C21-0BCD-971E-09C7-2A0E86C63A1D}"/>
            </a:ext>
          </a:extLst>
        </cdr:cNvPr>
        <cdr:cNvSpPr txBox="1"/>
      </cdr:nvSpPr>
      <cdr:spPr>
        <a:xfrm xmlns:a="http://schemas.openxmlformats.org/drawingml/2006/main">
          <a:off x="3063875" y="482600"/>
          <a:ext cx="374650" cy="2159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n-GB" sz="1100"/>
            <a:t>(4)</a:t>
          </a:r>
        </a:p>
      </cdr:txBody>
    </cdr:sp>
  </cdr:relSizeAnchor>
  <cdr:relSizeAnchor xmlns:cdr="http://schemas.openxmlformats.org/drawingml/2006/chartDrawing">
    <cdr:from>
      <cdr:x>0.86458</cdr:x>
      <cdr:y>0.17824</cdr:y>
    </cdr:from>
    <cdr:to>
      <cdr:x>0.94097</cdr:x>
      <cdr:y>0.25</cdr:y>
    </cdr:to>
    <cdr:sp macro="" textlink="">
      <cdr:nvSpPr>
        <cdr:cNvPr id="6" name="TextBox 5">
          <a:extLst xmlns:a="http://schemas.openxmlformats.org/drawingml/2006/main">
            <a:ext uri="{FF2B5EF4-FFF2-40B4-BE49-F238E27FC236}">
              <a16:creationId xmlns:a16="http://schemas.microsoft.com/office/drawing/2014/main" id="{196A6E99-56D4-F28C-FEDC-D61005CC0C49}"/>
            </a:ext>
          </a:extLst>
        </cdr:cNvPr>
        <cdr:cNvSpPr txBox="1"/>
      </cdr:nvSpPr>
      <cdr:spPr>
        <a:xfrm xmlns:a="http://schemas.openxmlformats.org/drawingml/2006/main">
          <a:off x="3952875" y="488950"/>
          <a:ext cx="349250" cy="1968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n-GB" sz="1100"/>
            <a:t>(5)</a:t>
          </a:r>
        </a:p>
      </cdr:txBody>
    </cdr:sp>
  </cdr:relSizeAnchor>
</c:userShape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79D3E2-4561-4EA7-BD7E-E6B8EBFECF6A}">
  <dimension ref="A1:P46"/>
  <sheetViews>
    <sheetView tabSelected="1" topLeftCell="A40" workbookViewId="0">
      <selection activeCell="D50" sqref="D50"/>
    </sheetView>
  </sheetViews>
  <sheetFormatPr defaultRowHeight="14.5" x14ac:dyDescent="0.35"/>
  <cols>
    <col min="1" max="1" width="35.6328125" customWidth="1"/>
    <col min="3" max="3" width="12.1796875" bestFit="1" customWidth="1"/>
    <col min="5" max="6" width="10.36328125" bestFit="1" customWidth="1"/>
  </cols>
  <sheetData>
    <row r="1" spans="1:16" x14ac:dyDescent="0.35">
      <c r="C1" s="1" t="s">
        <v>0</v>
      </c>
      <c r="D1" s="1" t="s">
        <v>1</v>
      </c>
      <c r="E1" s="1" t="s">
        <v>2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  <c r="K1" s="1" t="s">
        <v>8</v>
      </c>
      <c r="L1" s="1" t="s">
        <v>9</v>
      </c>
      <c r="M1" s="15" t="s">
        <v>42</v>
      </c>
    </row>
    <row r="2" spans="1:16" x14ac:dyDescent="0.35">
      <c r="A2" t="s">
        <v>11</v>
      </c>
      <c r="C2" s="2">
        <v>12802.9</v>
      </c>
      <c r="D2" s="2">
        <v>13458</v>
      </c>
      <c r="E2" s="2">
        <v>13948.8</v>
      </c>
      <c r="F2" s="2">
        <v>14534.3</v>
      </c>
      <c r="G2" s="2">
        <v>15247</v>
      </c>
      <c r="H2" s="2">
        <v>15511.1</v>
      </c>
      <c r="I2" s="2">
        <v>15923.2</v>
      </c>
      <c r="J2" s="2">
        <v>16520.3</v>
      </c>
      <c r="K2" s="2">
        <v>17333.099999999999</v>
      </c>
      <c r="L2" s="2">
        <v>18143.3</v>
      </c>
      <c r="M2">
        <f>L2-C2</f>
        <v>5340.4</v>
      </c>
      <c r="N2">
        <v>5340.4</v>
      </c>
    </row>
    <row r="3" spans="1:16" x14ac:dyDescent="0.35">
      <c r="A3" t="s">
        <v>10</v>
      </c>
      <c r="C3" s="2">
        <v>9022.2999999999993</v>
      </c>
      <c r="D3" s="2">
        <v>9392.9</v>
      </c>
      <c r="E3" s="2">
        <v>9850.4</v>
      </c>
      <c r="F3" s="2">
        <v>10318.200000000001</v>
      </c>
      <c r="G3" s="2">
        <v>10870.6</v>
      </c>
      <c r="H3" s="2">
        <v>11383.7</v>
      </c>
      <c r="I3" s="2">
        <v>11812.4</v>
      </c>
      <c r="J3" s="2">
        <v>12279</v>
      </c>
      <c r="K3" s="2">
        <v>12841.5</v>
      </c>
      <c r="L3" s="2">
        <v>13421.7</v>
      </c>
      <c r="M3" s="2">
        <f>L3-C3</f>
        <v>4399.4000000000015</v>
      </c>
      <c r="N3" s="2">
        <f>M3*M6</f>
        <v>4940.9030062393667</v>
      </c>
      <c r="O3" t="s">
        <v>43</v>
      </c>
    </row>
    <row r="4" spans="1:16" x14ac:dyDescent="0.35">
      <c r="A4" t="s">
        <v>12</v>
      </c>
      <c r="C4" s="3">
        <f>C3/C2</f>
        <v>0.70470752720086849</v>
      </c>
      <c r="D4" s="3">
        <f t="shared" ref="D4:L4" si="0">D3/D2</f>
        <v>0.69794174468717485</v>
      </c>
      <c r="E4" s="3">
        <f t="shared" si="0"/>
        <v>0.70618261069052535</v>
      </c>
      <c r="F4" s="3">
        <f t="shared" si="0"/>
        <v>0.70992067041412388</v>
      </c>
      <c r="G4" s="3">
        <f t="shared" si="0"/>
        <v>0.71296648521020534</v>
      </c>
      <c r="H4" s="3">
        <f t="shared" si="0"/>
        <v>0.73390668617957466</v>
      </c>
      <c r="I4" s="3">
        <f t="shared" si="0"/>
        <v>0.74183581189710601</v>
      </c>
      <c r="J4" s="3">
        <f t="shared" si="0"/>
        <v>0.74326737407916321</v>
      </c>
      <c r="K4" s="3">
        <f t="shared" si="0"/>
        <v>0.74086574242345571</v>
      </c>
      <c r="L4" s="3">
        <f t="shared" si="0"/>
        <v>0.7397606830069503</v>
      </c>
      <c r="N4" s="3">
        <f>(N2-N3)/N2</f>
        <v>7.4806567628011564E-2</v>
      </c>
    </row>
    <row r="6" spans="1:16" x14ac:dyDescent="0.35">
      <c r="A6" t="s">
        <v>33</v>
      </c>
      <c r="C6" s="4">
        <v>102.84166666666667</v>
      </c>
      <c r="D6" s="4">
        <v>109.875</v>
      </c>
      <c r="E6" s="4">
        <v>111.68333333333334</v>
      </c>
      <c r="F6" s="4">
        <v>112.6</v>
      </c>
      <c r="G6" s="4">
        <v>114.02500000000001</v>
      </c>
      <c r="H6" s="4">
        <v>109.11666666666666</v>
      </c>
      <c r="I6" s="4">
        <v>107.61666666666666</v>
      </c>
      <c r="J6" s="4">
        <v>111.23333333333333</v>
      </c>
      <c r="K6" s="4">
        <v>115.01666666666667</v>
      </c>
      <c r="L6" s="4">
        <v>115.5</v>
      </c>
      <c r="M6" s="5">
        <f>L6/C6</f>
        <v>1.1230856494611459</v>
      </c>
      <c r="N6" t="s">
        <v>34</v>
      </c>
    </row>
    <row r="8" spans="1:16" x14ac:dyDescent="0.35">
      <c r="F8" t="s">
        <v>41</v>
      </c>
      <c r="H8" t="s">
        <v>32</v>
      </c>
    </row>
    <row r="9" spans="1:16" x14ac:dyDescent="0.35">
      <c r="A9" t="s">
        <v>13</v>
      </c>
      <c r="C9">
        <v>31367.3</v>
      </c>
      <c r="D9" t="s">
        <v>16</v>
      </c>
      <c r="F9" s="8">
        <v>12239.9</v>
      </c>
      <c r="G9" t="s">
        <v>17</v>
      </c>
      <c r="H9" s="9">
        <f>C9/F9+(C9-F9)/F9</f>
        <v>4.1254176913210072</v>
      </c>
      <c r="I9" t="s">
        <v>18</v>
      </c>
      <c r="L9" t="s">
        <v>30</v>
      </c>
      <c r="P9" s="9">
        <f>C9/F9</f>
        <v>2.5627088456605036</v>
      </c>
    </row>
    <row r="10" spans="1:16" x14ac:dyDescent="0.35">
      <c r="A10" t="s">
        <v>19</v>
      </c>
      <c r="C10">
        <v>3527.5</v>
      </c>
    </row>
    <row r="11" spans="1:16" x14ac:dyDescent="0.35">
      <c r="A11" t="s">
        <v>20</v>
      </c>
      <c r="C11" s="10">
        <f>(C9-C10)/H9</f>
        <v>6748.359095509034</v>
      </c>
    </row>
    <row r="13" spans="1:16" x14ac:dyDescent="0.35">
      <c r="C13" t="s">
        <v>40</v>
      </c>
      <c r="E13" t="s">
        <v>15</v>
      </c>
      <c r="G13" t="s">
        <v>14</v>
      </c>
      <c r="I13" t="s">
        <v>24</v>
      </c>
      <c r="K13" t="s">
        <v>28</v>
      </c>
    </row>
    <row r="14" spans="1:16" x14ac:dyDescent="0.35">
      <c r="A14" s="6" t="s">
        <v>21</v>
      </c>
      <c r="C14" s="7">
        <v>14590.6</v>
      </c>
      <c r="E14" s="8">
        <v>13421.7</v>
      </c>
      <c r="G14" s="8">
        <v>18143.3</v>
      </c>
      <c r="I14" s="8">
        <v>18143.3</v>
      </c>
      <c r="K14">
        <v>7706.2</v>
      </c>
    </row>
    <row r="15" spans="1:16" x14ac:dyDescent="0.35">
      <c r="A15" t="s">
        <v>22</v>
      </c>
      <c r="C15" s="13">
        <v>2256.5</v>
      </c>
      <c r="E15" s="13">
        <v>2256.5</v>
      </c>
      <c r="G15" s="13">
        <v>2256.5</v>
      </c>
      <c r="K15" s="13">
        <v>2256.5</v>
      </c>
    </row>
    <row r="16" spans="1:16" s="11" customFormat="1" x14ac:dyDescent="0.35">
      <c r="A16" s="11" t="s">
        <v>23</v>
      </c>
      <c r="C16" s="11">
        <f>C14+C15</f>
        <v>16847.099999999999</v>
      </c>
      <c r="E16" s="11">
        <f>E14+E15</f>
        <v>15678.2</v>
      </c>
      <c r="G16" s="11">
        <f>G14+G15</f>
        <v>20399.8</v>
      </c>
      <c r="K16" s="11">
        <f>K14+K15</f>
        <v>9962.7000000000007</v>
      </c>
    </row>
    <row r="17" spans="1:12" x14ac:dyDescent="0.35">
      <c r="A17" t="s">
        <v>20</v>
      </c>
      <c r="I17" s="14">
        <v>6748.359095509034</v>
      </c>
      <c r="K17" s="13">
        <v>4524.1000000000004</v>
      </c>
      <c r="L17" t="s">
        <v>31</v>
      </c>
    </row>
    <row r="18" spans="1:12" s="11" customFormat="1" x14ac:dyDescent="0.35">
      <c r="A18" s="11" t="s">
        <v>25</v>
      </c>
      <c r="I18" s="12">
        <f>I14+I17</f>
        <v>24891.659095509032</v>
      </c>
      <c r="K18" s="11">
        <f>K16+K17</f>
        <v>14486.800000000001</v>
      </c>
    </row>
    <row r="19" spans="1:12" x14ac:dyDescent="0.35">
      <c r="A19" t="s">
        <v>26</v>
      </c>
      <c r="C19" s="13">
        <v>1733.3</v>
      </c>
      <c r="E19" s="13">
        <v>1733.3</v>
      </c>
      <c r="G19" s="13">
        <v>1733.3</v>
      </c>
      <c r="I19" s="13">
        <v>1733.3</v>
      </c>
      <c r="K19" s="13">
        <v>1733.3</v>
      </c>
    </row>
    <row r="20" spans="1:12" x14ac:dyDescent="0.35">
      <c r="A20" s="11" t="s">
        <v>27</v>
      </c>
      <c r="C20" s="5">
        <f>C19/C16</f>
        <v>0.10288417591158122</v>
      </c>
      <c r="D20" s="5"/>
      <c r="E20" s="5">
        <f>E19/E16</f>
        <v>0.11055478307458763</v>
      </c>
      <c r="F20" s="5"/>
      <c r="G20" s="5">
        <f>G19/G16</f>
        <v>8.4966519279600777E-2</v>
      </c>
      <c r="H20" s="5"/>
      <c r="I20" s="5">
        <f>I19/I18</f>
        <v>6.9633767413788947E-2</v>
      </c>
      <c r="J20" s="5"/>
      <c r="K20" s="5">
        <f>K19/K18</f>
        <v>0.11964685092636054</v>
      </c>
    </row>
    <row r="37" spans="1:6" x14ac:dyDescent="0.35">
      <c r="C37" t="s">
        <v>35</v>
      </c>
    </row>
    <row r="38" spans="1:6" x14ac:dyDescent="0.35">
      <c r="C38" t="s">
        <v>36</v>
      </c>
    </row>
    <row r="39" spans="1:6" x14ac:dyDescent="0.35">
      <c r="C39" t="s">
        <v>37</v>
      </c>
    </row>
    <row r="40" spans="1:6" x14ac:dyDescent="0.35">
      <c r="C40" t="s">
        <v>38</v>
      </c>
    </row>
    <row r="41" spans="1:6" x14ac:dyDescent="0.35">
      <c r="C41" t="s">
        <v>39</v>
      </c>
    </row>
    <row r="43" spans="1:6" x14ac:dyDescent="0.35">
      <c r="A43" t="s">
        <v>29</v>
      </c>
      <c r="C43" t="s">
        <v>45</v>
      </c>
      <c r="D43" t="s">
        <v>46</v>
      </c>
      <c r="E43" t="s">
        <v>47</v>
      </c>
      <c r="F43" t="s">
        <v>48</v>
      </c>
    </row>
    <row r="44" spans="1:6" x14ac:dyDescent="0.35">
      <c r="A44" t="s">
        <v>49</v>
      </c>
      <c r="C44">
        <v>14590</v>
      </c>
      <c r="D44">
        <v>13421.7</v>
      </c>
      <c r="E44">
        <v>18143.3</v>
      </c>
      <c r="F44">
        <v>7706.2</v>
      </c>
    </row>
    <row r="45" spans="1:6" x14ac:dyDescent="0.35">
      <c r="A45" t="s">
        <v>44</v>
      </c>
      <c r="C45">
        <v>10358.6</v>
      </c>
      <c r="D45">
        <v>10358.6</v>
      </c>
      <c r="E45">
        <v>10358.6</v>
      </c>
      <c r="F45">
        <v>10358.6</v>
      </c>
    </row>
    <row r="46" spans="1:6" s="11" customFormat="1" x14ac:dyDescent="0.35">
      <c r="C46" s="16">
        <f>C44/C45</f>
        <v>1.4084914949896703</v>
      </c>
      <c r="D46" s="16">
        <f>D44/D45</f>
        <v>1.2957059834340547</v>
      </c>
      <c r="E46" s="16">
        <f>E44/E45</f>
        <v>1.7515204757399647</v>
      </c>
      <c r="F46" s="17">
        <f>F44/F45</f>
        <v>0.7439422315756955</v>
      </c>
    </row>
  </sheetData>
  <phoneticPr fontId="8" type="noConversion"/>
  <pageMargins left="0.7" right="0.7" top="0.75" bottom="0.75" header="0.3" footer="0.3"/>
  <pageSetup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Hilly</dc:creator>
  <cp:lastModifiedBy>HILLEL FRIDMAN</cp:lastModifiedBy>
  <dcterms:created xsi:type="dcterms:W3CDTF">2023-06-29T08:41:16Z</dcterms:created>
  <dcterms:modified xsi:type="dcterms:W3CDTF">2023-07-01T09:34:46Z</dcterms:modified>
</cp:coreProperties>
</file>