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9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illy\Desktop\2021-1\"/>
    </mc:Choice>
  </mc:AlternateContent>
  <xr:revisionPtr revIDLastSave="0" documentId="13_ncr:1_{7FBC74A8-4662-4622-B3FF-B31E9DEAC85B}" xr6:coauthVersionLast="46" xr6:coauthVersionMax="46" xr10:uidLastSave="{00000000-0000-0000-0000-000000000000}"/>
  <bookViews>
    <workbookView xWindow="-110" yWindow="-110" windowWidth="19420" windowHeight="10420" xr2:uid="{2857FC38-D4A3-49A4-81E3-7CB945AB20F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M8" i="1" l="1"/>
  <c r="N8" i="1"/>
  <c r="O8" i="1"/>
  <c r="P8" i="1"/>
  <c r="Q8" i="1"/>
  <c r="R8" i="1"/>
  <c r="S8" i="1"/>
  <c r="L8" i="1"/>
  <c r="M7" i="1"/>
  <c r="N7" i="1"/>
  <c r="O7" i="1"/>
  <c r="P7" i="1"/>
  <c r="Q7" i="1"/>
  <c r="R7" i="1"/>
  <c r="S7" i="1"/>
  <c r="L7" i="1"/>
  <c r="M6" i="1"/>
  <c r="N6" i="1"/>
  <c r="O6" i="1"/>
  <c r="P6" i="1"/>
  <c r="Q6" i="1"/>
  <c r="R6" i="1"/>
  <c r="S6" i="1"/>
  <c r="M4" i="1"/>
  <c r="N4" i="1"/>
  <c r="O4" i="1"/>
  <c r="P4" i="1"/>
  <c r="Q4" i="1"/>
  <c r="R4" i="1"/>
  <c r="S4" i="1"/>
  <c r="M3" i="1"/>
  <c r="N3" i="1"/>
  <c r="O3" i="1"/>
  <c r="P3" i="1"/>
  <c r="Q3" i="1"/>
  <c r="R3" i="1"/>
  <c r="S3" i="1"/>
  <c r="L6" i="1"/>
  <c r="D14" i="1"/>
  <c r="E14" i="1"/>
  <c r="F14" i="1"/>
  <c r="G14" i="1"/>
  <c r="H14" i="1"/>
  <c r="I14" i="1"/>
  <c r="J14" i="1"/>
  <c r="L4" i="1"/>
  <c r="L3" i="1"/>
  <c r="D92" i="1"/>
  <c r="E92" i="1"/>
  <c r="F92" i="1"/>
  <c r="G92" i="1"/>
  <c r="H92" i="1"/>
  <c r="I92" i="1"/>
  <c r="J92" i="1"/>
  <c r="C92" i="1"/>
  <c r="D85" i="1"/>
  <c r="D87" i="1" s="1"/>
  <c r="D91" i="1" s="1"/>
  <c r="E85" i="1"/>
  <c r="E87" i="1" s="1"/>
  <c r="E91" i="1" s="1"/>
  <c r="F85" i="1"/>
  <c r="F87" i="1" s="1"/>
  <c r="F91" i="1" s="1"/>
  <c r="G85" i="1"/>
  <c r="H85" i="1"/>
  <c r="H87" i="1" s="1"/>
  <c r="H91" i="1" s="1"/>
  <c r="I85" i="1"/>
  <c r="I87" i="1" s="1"/>
  <c r="I91" i="1" s="1"/>
  <c r="J85" i="1"/>
  <c r="J87" i="1" s="1"/>
  <c r="J91" i="1" s="1"/>
  <c r="C85" i="1"/>
  <c r="C87" i="1" s="1"/>
  <c r="C91" i="1" s="1"/>
  <c r="J51" i="1"/>
  <c r="J53" i="1" s="1"/>
  <c r="J56" i="1" s="1"/>
  <c r="I51" i="1"/>
  <c r="I53" i="1" s="1"/>
  <c r="I56" i="1" s="1"/>
  <c r="H51" i="1"/>
  <c r="H53" i="1" s="1"/>
  <c r="H56" i="1" s="1"/>
  <c r="G51" i="1"/>
  <c r="G54" i="1" s="1"/>
  <c r="G57" i="1" s="1"/>
  <c r="F51" i="1"/>
  <c r="F53" i="1" s="1"/>
  <c r="F56" i="1" s="1"/>
  <c r="E51" i="1"/>
  <c r="E53" i="1" s="1"/>
  <c r="E56" i="1" s="1"/>
  <c r="D51" i="1"/>
  <c r="D53" i="1" s="1"/>
  <c r="D56" i="1" s="1"/>
  <c r="C51" i="1"/>
  <c r="C54" i="1" s="1"/>
  <c r="H23" i="1"/>
  <c r="D18" i="1"/>
  <c r="E18" i="1"/>
  <c r="F18" i="1"/>
  <c r="G18" i="1"/>
  <c r="H18" i="1"/>
  <c r="I18" i="1"/>
  <c r="J18" i="1"/>
  <c r="C18" i="1"/>
  <c r="E23" i="1"/>
  <c r="F23" i="1"/>
  <c r="G23" i="1"/>
  <c r="I23" i="1"/>
  <c r="J23" i="1"/>
  <c r="C23" i="1"/>
  <c r="D11" i="1"/>
  <c r="E11" i="1"/>
  <c r="F11" i="1"/>
  <c r="G11" i="1"/>
  <c r="H11" i="1"/>
  <c r="I11" i="1"/>
  <c r="J11" i="1"/>
  <c r="C11" i="1"/>
  <c r="D6" i="1"/>
  <c r="E6" i="1"/>
  <c r="F6" i="1"/>
  <c r="G6" i="1"/>
  <c r="H6" i="1"/>
  <c r="I6" i="1"/>
  <c r="J6" i="1"/>
  <c r="C6" i="1"/>
  <c r="D10" i="1"/>
  <c r="E10" i="1"/>
  <c r="F10" i="1"/>
  <c r="G10" i="1"/>
  <c r="H10" i="1"/>
  <c r="I10" i="1"/>
  <c r="J10" i="1"/>
  <c r="C10" i="1"/>
  <c r="C14" i="1" s="1"/>
  <c r="D5" i="1"/>
  <c r="D15" i="1" s="1"/>
  <c r="E5" i="1"/>
  <c r="E15" i="1" s="1"/>
  <c r="F5" i="1"/>
  <c r="F15" i="1" s="1"/>
  <c r="G5" i="1"/>
  <c r="G15" i="1" s="1"/>
  <c r="H5" i="1"/>
  <c r="H15" i="1" s="1"/>
  <c r="I5" i="1"/>
  <c r="I15" i="1" s="1"/>
  <c r="J5" i="1"/>
  <c r="J15" i="1" s="1"/>
  <c r="C5" i="1"/>
  <c r="G86" i="1" l="1"/>
  <c r="C86" i="1"/>
  <c r="C93" i="1"/>
  <c r="C95" i="1" s="1"/>
  <c r="F93" i="1"/>
  <c r="F95" i="1" s="1"/>
  <c r="I93" i="1"/>
  <c r="I95" i="1" s="1"/>
  <c r="E93" i="1"/>
  <c r="E95" i="1" s="1"/>
  <c r="J93" i="1"/>
  <c r="J95" i="1" s="1"/>
  <c r="H93" i="1"/>
  <c r="H95" i="1" s="1"/>
  <c r="D93" i="1"/>
  <c r="D95" i="1" s="1"/>
  <c r="G87" i="1"/>
  <c r="G91" i="1" s="1"/>
  <c r="G93" i="1" s="1"/>
  <c r="G95" i="1" s="1"/>
  <c r="J54" i="1"/>
  <c r="J57" i="1" s="1"/>
  <c r="J86" i="1"/>
  <c r="F86" i="1"/>
  <c r="I54" i="1"/>
  <c r="I57" i="1" s="1"/>
  <c r="E54" i="1"/>
  <c r="E57" i="1" s="1"/>
  <c r="I86" i="1"/>
  <c r="E86" i="1"/>
  <c r="F54" i="1"/>
  <c r="F57" i="1" s="1"/>
  <c r="H86" i="1"/>
  <c r="D86" i="1"/>
  <c r="C57" i="1"/>
  <c r="C53" i="1"/>
  <c r="G53" i="1"/>
  <c r="G56" i="1" s="1"/>
  <c r="D54" i="1"/>
  <c r="D57" i="1" s="1"/>
  <c r="H54" i="1"/>
  <c r="H57" i="1" s="1"/>
  <c r="D23" i="1"/>
  <c r="C15" i="1"/>
  <c r="H24" i="1"/>
  <c r="D24" i="1"/>
  <c r="I12" i="1"/>
  <c r="E12" i="1"/>
  <c r="H12" i="1"/>
  <c r="D12" i="1"/>
  <c r="C24" i="1"/>
  <c r="G24" i="1"/>
  <c r="C12" i="1"/>
  <c r="G12" i="1"/>
  <c r="J24" i="1"/>
  <c r="F24" i="1"/>
  <c r="J12" i="1"/>
  <c r="F12" i="1"/>
  <c r="I24" i="1"/>
  <c r="E24" i="1"/>
  <c r="L54" i="1" l="1"/>
  <c r="L53" i="1"/>
  <c r="C56" i="1"/>
</calcChain>
</file>

<file path=xl/sharedStrings.xml><?xml version="1.0" encoding="utf-8"?>
<sst xmlns="http://schemas.openxmlformats.org/spreadsheetml/2006/main" count="131" uniqueCount="103">
  <si>
    <t>Line</t>
  </si>
  <si>
    <t/>
  </si>
  <si>
    <t>2012</t>
  </si>
  <si>
    <t>2013</t>
  </si>
  <si>
    <t>2014</t>
  </si>
  <si>
    <t>2015</t>
  </si>
  <si>
    <t>2016</t>
  </si>
  <si>
    <t>2017</t>
  </si>
  <si>
    <t>2018</t>
  </si>
  <si>
    <t>2019</t>
  </si>
  <si>
    <t>10</t>
  </si>
  <si>
    <t>11</t>
  </si>
  <si>
    <t>Private industries G.O.</t>
  </si>
  <si>
    <t xml:space="preserve">    Gross Value added</t>
  </si>
  <si>
    <t>Intermediate sales</t>
  </si>
  <si>
    <t>net value added Table 6.1D</t>
  </si>
  <si>
    <t>12</t>
  </si>
  <si>
    <t xml:space="preserve">        Compensation of employees</t>
  </si>
  <si>
    <t>net surplus</t>
  </si>
  <si>
    <t>annual rates of turnover</t>
  </si>
  <si>
    <t>13</t>
  </si>
  <si>
    <t>14</t>
  </si>
  <si>
    <t>depreciation</t>
  </si>
  <si>
    <t>circulating capital (cost of capital method)</t>
  </si>
  <si>
    <t>circulating capital (inputs + compensation)</t>
  </si>
  <si>
    <t>(gross output minus net surplus) divided by turnover</t>
  </si>
  <si>
    <t>(intermediate sales plus compensation plus depreciation) divided by turnover</t>
  </si>
  <si>
    <t xml:space="preserve">Line 4 equals line 9 plus line 10 plus line 11 </t>
  </si>
  <si>
    <t>PCE Share of GVA</t>
  </si>
  <si>
    <t>PCE share of Gross Output</t>
  </si>
  <si>
    <t>Non-residential fixed investment share of GVA</t>
  </si>
  <si>
    <t>Intermediate sales + fixed investment</t>
  </si>
  <si>
    <t>Line 17 as a % of GVA</t>
  </si>
  <si>
    <t>Line 18 as a share of GVA</t>
  </si>
  <si>
    <t>1</t>
  </si>
  <si>
    <t xml:space="preserve">        Gross domestic product</t>
  </si>
  <si>
    <t>2</t>
  </si>
  <si>
    <t>Personal consumption expenditures</t>
  </si>
  <si>
    <t>PCE SHARE OF GDP</t>
  </si>
  <si>
    <t>NON-RESIDENTIAL FIXED INVESTMENT</t>
  </si>
  <si>
    <t xml:space="preserve">    Gross Value added PRIVATE INDUSTRY</t>
  </si>
  <si>
    <t>PCE SHARE OF PRIVATE INDUSTRY</t>
  </si>
  <si>
    <t>3</t>
  </si>
  <si>
    <t>4</t>
  </si>
  <si>
    <t xml:space="preserve">    Goods</t>
  </si>
  <si>
    <t>5</t>
  </si>
  <si>
    <t xml:space="preserve">        Durable goods</t>
  </si>
  <si>
    <t>6</t>
  </si>
  <si>
    <t xml:space="preserve">        Nondurable goods</t>
  </si>
  <si>
    <t>7</t>
  </si>
  <si>
    <t xml:space="preserve">    Services</t>
  </si>
  <si>
    <t>8</t>
  </si>
  <si>
    <t>Gross private domestic investment</t>
  </si>
  <si>
    <t>9</t>
  </si>
  <si>
    <t xml:space="preserve">    Fixed investment</t>
  </si>
  <si>
    <t xml:space="preserve">        Nonresidential</t>
  </si>
  <si>
    <t xml:space="preserve">            Structures</t>
  </si>
  <si>
    <t xml:space="preserve">            Equipment</t>
  </si>
  <si>
    <t xml:space="preserve">            Intellectual property products</t>
  </si>
  <si>
    <t xml:space="preserve">        Residential</t>
  </si>
  <si>
    <t>15</t>
  </si>
  <si>
    <t xml:space="preserve">    Change in private inventories</t>
  </si>
  <si>
    <t>16</t>
  </si>
  <si>
    <t>Net exports of goods and services</t>
  </si>
  <si>
    <t>17</t>
  </si>
  <si>
    <t xml:space="preserve">    Exports</t>
  </si>
  <si>
    <t>18</t>
  </si>
  <si>
    <t xml:space="preserve">        Goods</t>
  </si>
  <si>
    <t>19</t>
  </si>
  <si>
    <t xml:space="preserve">        Services</t>
  </si>
  <si>
    <t>20</t>
  </si>
  <si>
    <t xml:space="preserve">    Imports</t>
  </si>
  <si>
    <t>21</t>
  </si>
  <si>
    <t>22</t>
  </si>
  <si>
    <t>23</t>
  </si>
  <si>
    <t>Government consumption expenditures and gross investment</t>
  </si>
  <si>
    <t>24</t>
  </si>
  <si>
    <t xml:space="preserve">    Federal</t>
  </si>
  <si>
    <t>25</t>
  </si>
  <si>
    <t xml:space="preserve">        National defense</t>
  </si>
  <si>
    <t>26</t>
  </si>
  <si>
    <t xml:space="preserve">        Nondefense</t>
  </si>
  <si>
    <t xml:space="preserve">    State and local</t>
  </si>
  <si>
    <t>Table 1.1.5. Gross Domestic Product</t>
  </si>
  <si>
    <t>Last Revised on: April 29, 2021 - Next Release Date May 27, 2021</t>
  </si>
  <si>
    <t>Composition of Gross Output by Industry KLEMS</t>
  </si>
  <si>
    <t>intermediate sales</t>
  </si>
  <si>
    <t>at 3% of GDP</t>
  </si>
  <si>
    <t>GVA</t>
  </si>
  <si>
    <t>Imputed rents</t>
  </si>
  <si>
    <t>row 86 adjusted for imputed rents</t>
  </si>
  <si>
    <t>row 3 adjusted for imputed rents GO</t>
  </si>
  <si>
    <t>adjusted rate of turnover</t>
  </si>
  <si>
    <t>original annual rates of turnover</t>
  </si>
  <si>
    <t>I.P. adjustment</t>
  </si>
  <si>
    <t>ADJUSTMENTS</t>
  </si>
  <si>
    <t>NIPA TABLE 7.12</t>
  </si>
  <si>
    <t>PER PERIOD ONLY</t>
  </si>
  <si>
    <t>GO</t>
  </si>
  <si>
    <t>CIRCULATING CAPITAL</t>
  </si>
  <si>
    <t>line 5 divided by line 4</t>
  </si>
  <si>
    <t>PCEs</t>
  </si>
  <si>
    <t>line 5 divided by line 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</si>
</sst>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"/>
    <numFmt numFmtId="165" formatCode="0.0%"/>
    <numFmt numFmtId="166" formatCode="#,##0.0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indexed="9"/>
      <name val="Arial"/>
    </font>
    <font>
      <b/>
      <sz val="10"/>
      <name val="Arial"/>
    </font>
    <font>
      <sz val="10"/>
      <name val="Arial"/>
      <family val="2"/>
    </font>
    <font>
      <sz val="11"/>
      <color rgb="FF333333"/>
      <name val="Calibri"/>
      <family val="2"/>
    </font>
    <font>
      <b/>
      <sz val="10"/>
      <color indexed="9"/>
      <name val="Arial"/>
      <family val="2"/>
    </font>
    <font>
      <b/>
      <sz val="10"/>
      <name val="Arial"/>
      <family val="2"/>
    </font>
    <font>
      <b/>
      <sz val="14"/>
      <name val="Arial"/>
      <family val="2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rgb="FF00B050"/>
      <name val="Arial"/>
      <family val="2"/>
    </font>
    <font>
      <b/>
      <sz val="12"/>
      <color theme="1"/>
      <name val="Calibri"/>
      <family val="2"/>
      <scheme val="minor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56"/>
        <bgColor indexed="23"/>
      </patternFill>
    </fill>
    <fill>
      <patternFill patternType="solid">
        <fgColor rgb="FFE7E5E5"/>
        <bgColor indexed="64"/>
      </patternFill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/>
      <right style="medium">
        <color rgb="FFAAAAAA"/>
      </right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25">
    <xf numFmtId="0" fontId="0" fillId="0" borderId="0" xfId="0"/>
    <xf numFmtId="0" fontId="2" fillId="2" borderId="1" xfId="0" applyFont="1" applyFill="1" applyBorder="1" applyAlignment="1">
      <alignment horizontal="center"/>
    </xf>
    <xf numFmtId="0" fontId="3" fillId="0" borderId="0" xfId="0" applyFont="1"/>
    <xf numFmtId="0" fontId="4" fillId="0" borderId="0" xfId="0" applyFont="1"/>
    <xf numFmtId="2" fontId="0" fillId="0" borderId="0" xfId="0" applyNumberFormat="1"/>
    <xf numFmtId="164" fontId="0" fillId="0" borderId="0" xfId="0" applyNumberFormat="1"/>
    <xf numFmtId="4" fontId="5" fillId="3" borderId="2" xfId="0" applyNumberFormat="1" applyFont="1" applyFill="1" applyBorder="1" applyAlignment="1">
      <alignment horizontal="right" vertical="center"/>
    </xf>
    <xf numFmtId="165" fontId="0" fillId="0" borderId="0" xfId="1" applyNumberFormat="1" applyFont="1"/>
    <xf numFmtId="0" fontId="6" fillId="2" borderId="1" xfId="0" applyFont="1" applyFill="1" applyBorder="1" applyAlignment="1">
      <alignment horizontal="center"/>
    </xf>
    <xf numFmtId="0" fontId="7" fillId="0" borderId="0" xfId="0" applyFont="1"/>
    <xf numFmtId="9" fontId="0" fillId="0" borderId="0" xfId="0" applyNumberFormat="1"/>
    <xf numFmtId="0" fontId="0" fillId="0" borderId="0" xfId="0"/>
    <xf numFmtId="166" fontId="11" fillId="4" borderId="2" xfId="0" applyNumberFormat="1" applyFont="1" applyFill="1" applyBorder="1" applyAlignment="1">
      <alignment horizontal="right" vertical="center"/>
    </xf>
    <xf numFmtId="0" fontId="9" fillId="0" borderId="0" xfId="0" applyFont="1"/>
    <xf numFmtId="164" fontId="9" fillId="0" borderId="0" xfId="0" applyNumberFormat="1" applyFont="1"/>
    <xf numFmtId="166" fontId="9" fillId="0" borderId="0" xfId="0" applyNumberFormat="1" applyFont="1"/>
    <xf numFmtId="2" fontId="9" fillId="0" borderId="0" xfId="0" applyNumberFormat="1" applyFont="1"/>
    <xf numFmtId="0" fontId="12" fillId="0" borderId="0" xfId="0" applyFont="1"/>
    <xf numFmtId="9" fontId="0" fillId="0" borderId="0" xfId="1" applyFont="1"/>
    <xf numFmtId="4" fontId="5" fillId="3" borderId="0" xfId="0" applyNumberFormat="1" applyFont="1" applyFill="1" applyBorder="1" applyAlignment="1">
      <alignment horizontal="right" vertical="center"/>
    </xf>
    <xf numFmtId="166" fontId="11" fillId="4" borderId="0" xfId="0" applyNumberFormat="1" applyFont="1" applyFill="1" applyBorder="1" applyAlignment="1">
      <alignment horizontal="right" vertical="center"/>
    </xf>
    <xf numFmtId="0" fontId="10" fillId="0" borderId="0" xfId="0" applyFont="1"/>
    <xf numFmtId="0" fontId="6" fillId="0" borderId="0" xfId="0" applyFont="1" applyFill="1" applyBorder="1" applyAlignment="1">
      <alignment horizontal="center"/>
    </xf>
    <xf numFmtId="0" fontId="8" fillId="0" borderId="0" xfId="0" applyFont="1"/>
    <xf numFmtId="0" fontId="0" fillId="0" borderId="0" xfId="0"/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300" b="1"/>
              <a:t>PRODUCTIVE &amp; UNPRODUCTIVE CONSUMPTION % OF GO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v>productive consumption (investment)</c:v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Sheet1!$C$1:$J$1</c:f>
              <c:strCache>
                <c:ptCount val="8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</c:strCache>
            </c:strRef>
          </c:cat>
          <c:val>
            <c:numRef>
              <c:f>Sheet1!$C$24:$J$24</c:f>
              <c:numCache>
                <c:formatCode>0.0%</c:formatCode>
                <c:ptCount val="8"/>
                <c:pt idx="0">
                  <c:v>0.54291373836594037</c:v>
                </c:pt>
                <c:pt idx="1">
                  <c:v>0.54436136236739252</c:v>
                </c:pt>
                <c:pt idx="2">
                  <c:v>0.54634915128236894</c:v>
                </c:pt>
                <c:pt idx="3">
                  <c:v>0.53396485301917873</c:v>
                </c:pt>
                <c:pt idx="4">
                  <c:v>0.52981979793556244</c:v>
                </c:pt>
                <c:pt idx="5">
                  <c:v>0.53239324338846605</c:v>
                </c:pt>
                <c:pt idx="6">
                  <c:v>0.5353689548728503</c:v>
                </c:pt>
                <c:pt idx="7">
                  <c:v>0.53197139672224458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E40-41B4-A45F-28202E2160D6}"/>
            </c:ext>
          </c:extLst>
        </c:ser>
        <c:ser>
          <c:idx val="1"/>
          <c:order val="1"/>
          <c:tx>
            <c:v>personal consumption</c:v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Sheet1!$C$1:$J$1</c:f>
              <c:strCache>
                <c:ptCount val="8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</c:strCache>
            </c:strRef>
          </c:cat>
          <c:val>
            <c:numRef>
              <c:f>Sheet1!$C$23:$J$23</c:f>
              <c:numCache>
                <c:formatCode>0.0%</c:formatCode>
                <c:ptCount val="8"/>
                <c:pt idx="0">
                  <c:v>0.45860288271656158</c:v>
                </c:pt>
                <c:pt idx="1">
                  <c:v>0.44964323556785735</c:v>
                </c:pt>
                <c:pt idx="2">
                  <c:v>0.4446614865344285</c:v>
                </c:pt>
                <c:pt idx="3">
                  <c:v>0.45460112015675425</c:v>
                </c:pt>
                <c:pt idx="4">
                  <c:v>0.46277036787029696</c:v>
                </c:pt>
                <c:pt idx="5">
                  <c:v>0.46022950574141425</c:v>
                </c:pt>
                <c:pt idx="6">
                  <c:v>0.45485580438052481</c:v>
                </c:pt>
                <c:pt idx="7">
                  <c:v>0.45822888306979997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8E40-41B4-A45F-28202E2160D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3596752"/>
        <c:axId val="53601744"/>
      </c:barChart>
      <c:catAx>
        <c:axId val="5359675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3601744"/>
        <c:crosses val="autoZero"/>
        <c:auto val="1"/>
        <c:lblAlgn val="ctr"/>
        <c:lblOffset val="100"/>
        <c:noMultiLvlLbl val="0"/>
      </c:catAx>
      <c:valAx>
        <c:axId val="53601744"/>
        <c:scaling>
          <c:orientation val="minMax"/>
          <c:max val="0.60000000000000009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359675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200" b="1"/>
              <a:t>PRODUCTIVE AND UNPRODUCTIVE CONSUMPTION % OF GVA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v>productive consumption (investment)</c:v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Sheet1!$C$1:$J$1</c:f>
              <c:strCache>
                <c:ptCount val="8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</c:strCache>
            </c:strRef>
          </c:cat>
          <c:val>
            <c:numRef>
              <c:f>Sheet1!$C$20:$J$20</c:f>
              <c:numCache>
                <c:formatCode>0.0%</c:formatCode>
                <c:ptCount val="8"/>
                <c:pt idx="0">
                  <c:v>0.16221286370597243</c:v>
                </c:pt>
                <c:pt idx="1">
                  <c:v>0.16198498443508513</c:v>
                </c:pt>
                <c:pt idx="2">
                  <c:v>0.16714603079537305</c:v>
                </c:pt>
                <c:pt idx="3">
                  <c:v>0.16435125032482462</c:v>
                </c:pt>
                <c:pt idx="4">
                  <c:v>0.15929896800424712</c:v>
                </c:pt>
                <c:pt idx="5">
                  <c:v>0.15955007436787308</c:v>
                </c:pt>
                <c:pt idx="6">
                  <c:v>0.16317499867776947</c:v>
                </c:pt>
                <c:pt idx="7">
                  <c:v>0.16369527234482875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54C-4C27-BF36-D63BB2184D18}"/>
            </c:ext>
          </c:extLst>
        </c:ser>
        <c:ser>
          <c:idx val="1"/>
          <c:order val="1"/>
          <c:tx>
            <c:v>personal consumption</c:v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Sheet1!$C$1:$J$1</c:f>
              <c:strCache>
                <c:ptCount val="8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</c:strCache>
            </c:strRef>
          </c:cat>
          <c:val>
            <c:numRef>
              <c:f>Sheet1!$C$19:$J$19</c:f>
              <c:numCache>
                <c:formatCode>0.0%</c:formatCode>
                <c:ptCount val="8"/>
                <c:pt idx="0">
                  <c:v>0.84278713629402746</c:v>
                </c:pt>
                <c:pt idx="1">
                  <c:v>0.82894707928950739</c:v>
                </c:pt>
                <c:pt idx="2">
                  <c:v>0.82335489891568525</c:v>
                </c:pt>
                <c:pt idx="3">
                  <c:v>0.81939086226770885</c:v>
                </c:pt>
                <c:pt idx="4">
                  <c:v>0.8267619676546375</c:v>
                </c:pt>
                <c:pt idx="5">
                  <c:v>0.82674764501735243</c:v>
                </c:pt>
                <c:pt idx="6">
                  <c:v>0.82232747830072805</c:v>
                </c:pt>
                <c:pt idx="7">
                  <c:v>0.82241183355668268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054C-4C27-BF36-D63BB2184D1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004643504"/>
        <c:axId val="2004626448"/>
      </c:barChart>
      <c:catAx>
        <c:axId val="200464350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04626448"/>
        <c:crosses val="autoZero"/>
        <c:auto val="1"/>
        <c:lblAlgn val="ctr"/>
        <c:lblOffset val="100"/>
        <c:noMultiLvlLbl val="0"/>
      </c:catAx>
      <c:valAx>
        <c:axId val="200462644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0464350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CIRCULATING CAPITAL SHARE OF GVA PER PERIOD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cat>
            <c:numRef>
              <c:f>Sheet1!$L$1:$S$1</c:f>
              <c:numCache>
                <c:formatCode>General</c:formatCode>
                <c:ptCount val="8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</c:numCache>
            </c:numRef>
          </c:cat>
          <c:val>
            <c:numRef>
              <c:f>Sheet1!$L$6:$S$6</c:f>
              <c:numCache>
                <c:formatCode>0%</c:formatCode>
                <c:ptCount val="8"/>
                <c:pt idx="0">
                  <c:v>1.458186999109528</c:v>
                </c:pt>
                <c:pt idx="1">
                  <c:v>1.4700767895253324</c:v>
                </c:pt>
                <c:pt idx="2">
                  <c:v>1.4753898491731068</c:v>
                </c:pt>
                <c:pt idx="3">
                  <c:v>1.4372755347854251</c:v>
                </c:pt>
                <c:pt idx="4">
                  <c:v>1.4331854133812543</c:v>
                </c:pt>
                <c:pt idx="5">
                  <c:v>1.4518959647131773</c:v>
                </c:pt>
                <c:pt idx="6">
                  <c:v>1.4743718926819547</c:v>
                </c:pt>
                <c:pt idx="7">
                  <c:v>1.4628813757728614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57A5-4B17-A2B6-23961C632B2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138961008"/>
        <c:axId val="1138955600"/>
      </c:lineChart>
      <c:catAx>
        <c:axId val="113896100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38955600"/>
        <c:crosses val="autoZero"/>
        <c:auto val="1"/>
        <c:lblAlgn val="ctr"/>
        <c:lblOffset val="100"/>
        <c:noMultiLvlLbl val="0"/>
      </c:catAx>
      <c:valAx>
        <c:axId val="1138955600"/>
        <c:scaling>
          <c:orientation val="minMax"/>
          <c:max val="1.5"/>
          <c:min val="1.4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3896100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1870074</xdr:colOff>
      <xdr:row>25</xdr:row>
      <xdr:rowOff>60324</xdr:rowOff>
    </xdr:from>
    <xdr:to>
      <xdr:col>12</xdr:col>
      <xdr:colOff>50800</xdr:colOff>
      <xdr:row>41</xdr:row>
      <xdr:rowOff>184149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CB1BD9A7-6DF3-44C1-815D-FA13582154C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12</xdr:col>
      <xdr:colOff>206374</xdr:colOff>
      <xdr:row>40</xdr:row>
      <xdr:rowOff>28575</xdr:rowOff>
    </xdr:from>
    <xdr:to>
      <xdr:col>20</xdr:col>
      <xdr:colOff>546100</xdr:colOff>
      <xdr:row>54</xdr:row>
      <xdr:rowOff>149225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47842241-FCA3-4B61-ACC9-36F11DB751C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12</xdr:col>
      <xdr:colOff>225424</xdr:colOff>
      <xdr:row>21</xdr:row>
      <xdr:rowOff>47625</xdr:rowOff>
    </xdr:from>
    <xdr:to>
      <xdr:col>21</xdr:col>
      <xdr:colOff>368299</xdr:colOff>
      <xdr:row>36</xdr:row>
      <xdr:rowOff>28575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2632030B-F608-4870-AD75-300173BFEBF8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064B58-3851-4FEC-A34C-B58F3EBA7435}">
  <dimension ref="A1:V95"/>
  <sheetViews>
    <sheetView tabSelected="1" workbookViewId="0">
      <selection activeCell="B31" sqref="B31"/>
    </sheetView>
  </sheetViews>
  <sheetFormatPr defaultRowHeight="14.5" x14ac:dyDescent="0.35"/>
  <cols>
    <col min="2" max="2" width="39.6328125" customWidth="1"/>
    <col min="3" max="10" width="8.90625" bestFit="1" customWidth="1"/>
    <col min="11" max="11" width="8.90625" style="11" customWidth="1"/>
    <col min="12" max="12" width="8.7265625" customWidth="1"/>
  </cols>
  <sheetData>
    <row r="1" spans="1:22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/>
      <c r="L1" s="1">
        <v>2012</v>
      </c>
      <c r="M1" s="1">
        <v>2013</v>
      </c>
      <c r="N1" s="1">
        <v>2014</v>
      </c>
      <c r="O1" s="1">
        <v>2015</v>
      </c>
      <c r="P1" s="1">
        <v>2016</v>
      </c>
      <c r="Q1" s="1">
        <v>2017</v>
      </c>
      <c r="R1" s="1">
        <v>2018</v>
      </c>
      <c r="S1" s="1">
        <v>2019</v>
      </c>
    </row>
    <row r="2" spans="1:22" ht="18" x14ac:dyDescent="0.4">
      <c r="A2" s="23" t="s">
        <v>85</v>
      </c>
      <c r="B2" s="24"/>
      <c r="C2" s="24"/>
      <c r="D2" s="24"/>
      <c r="E2" s="24"/>
      <c r="F2" s="24"/>
      <c r="G2" s="24"/>
      <c r="H2" s="24"/>
      <c r="I2" s="24"/>
      <c r="J2" s="24"/>
      <c r="L2" s="21" t="s">
        <v>97</v>
      </c>
    </row>
    <row r="3" spans="1:22" x14ac:dyDescent="0.35">
      <c r="A3" t="s">
        <v>10</v>
      </c>
      <c r="B3" s="2" t="s">
        <v>12</v>
      </c>
      <c r="C3">
        <v>25797.1</v>
      </c>
      <c r="D3">
        <v>26865</v>
      </c>
      <c r="E3">
        <v>28248.5</v>
      </c>
      <c r="F3">
        <v>28656.799999999999</v>
      </c>
      <c r="G3">
        <v>29228.3</v>
      </c>
      <c r="H3">
        <v>30707.7</v>
      </c>
      <c r="I3">
        <v>32654.400000000001</v>
      </c>
      <c r="J3">
        <v>33730.400000000001</v>
      </c>
      <c r="L3" s="5">
        <f>C3/C6</f>
        <v>9642.1355244204096</v>
      </c>
      <c r="M3" s="5">
        <f t="shared" ref="M3:S3" si="0">D3/D6</f>
        <v>9997.6464271394889</v>
      </c>
      <c r="N3" s="5">
        <f t="shared" si="0"/>
        <v>10449.679837589201</v>
      </c>
      <c r="O3" s="5">
        <f t="shared" si="0"/>
        <v>11001.204826305635</v>
      </c>
      <c r="P3" s="5">
        <f t="shared" si="0"/>
        <v>11359.185908058647</v>
      </c>
      <c r="Q3" s="5">
        <f t="shared" si="0"/>
        <v>11843.622585579813</v>
      </c>
      <c r="R3" s="5">
        <f t="shared" si="0"/>
        <v>12483.656044667763</v>
      </c>
      <c r="S3" s="5">
        <f t="shared" si="0"/>
        <v>13025.713348264737</v>
      </c>
      <c r="T3" s="21" t="s">
        <v>98</v>
      </c>
    </row>
    <row r="4" spans="1:22" x14ac:dyDescent="0.35">
      <c r="A4" t="s">
        <v>11</v>
      </c>
      <c r="B4" t="s">
        <v>13</v>
      </c>
      <c r="C4">
        <v>14037.5</v>
      </c>
      <c r="D4">
        <v>14572.3</v>
      </c>
      <c r="E4">
        <v>15255.9</v>
      </c>
      <c r="F4">
        <v>15898.9</v>
      </c>
      <c r="G4">
        <v>16360.2</v>
      </c>
      <c r="H4">
        <v>17094.2</v>
      </c>
      <c r="I4">
        <v>18062.2</v>
      </c>
      <c r="J4">
        <v>18793.8</v>
      </c>
      <c r="L4" s="5">
        <f>C4/C6</f>
        <v>5246.7710488408193</v>
      </c>
      <c r="M4" s="5">
        <f t="shared" ref="M4:S4" si="1">D4/D6</f>
        <v>5422.9928542789794</v>
      </c>
      <c r="N4" s="5">
        <f t="shared" si="1"/>
        <v>5643.459675178402</v>
      </c>
      <c r="O4" s="5">
        <f t="shared" si="1"/>
        <v>6103.5096526112711</v>
      </c>
      <c r="P4" s="5">
        <f t="shared" si="1"/>
        <v>6358.1718161172939</v>
      </c>
      <c r="Q4" s="5">
        <f t="shared" si="1"/>
        <v>6593.0451711596261</v>
      </c>
      <c r="R4" s="5">
        <f t="shared" si="1"/>
        <v>6905.1120893355283</v>
      </c>
      <c r="S4" s="5">
        <f t="shared" si="1"/>
        <v>7257.6266965294753</v>
      </c>
      <c r="T4" s="21" t="s">
        <v>88</v>
      </c>
    </row>
    <row r="5" spans="1:22" x14ac:dyDescent="0.35">
      <c r="B5" t="s">
        <v>14</v>
      </c>
      <c r="C5">
        <f>C3-C4</f>
        <v>11759.599999999999</v>
      </c>
      <c r="D5">
        <f t="shared" ref="D5:J5" si="2">D3-D4</f>
        <v>12292.7</v>
      </c>
      <c r="E5">
        <f t="shared" si="2"/>
        <v>12992.6</v>
      </c>
      <c r="F5">
        <f t="shared" si="2"/>
        <v>12757.9</v>
      </c>
      <c r="G5">
        <f t="shared" si="2"/>
        <v>12868.099999999999</v>
      </c>
      <c r="H5">
        <f t="shared" si="2"/>
        <v>13613.5</v>
      </c>
      <c r="I5">
        <f t="shared" si="2"/>
        <v>14592.2</v>
      </c>
      <c r="J5">
        <f t="shared" si="2"/>
        <v>14936.600000000002</v>
      </c>
      <c r="L5" s="5">
        <v>7650.773330723945</v>
      </c>
      <c r="M5" s="5">
        <v>7972.2159248372609</v>
      </c>
      <c r="N5" s="5">
        <v>8326.3031189759731</v>
      </c>
      <c r="O5" s="5">
        <v>8772.4251000248696</v>
      </c>
      <c r="P5" s="5">
        <v>9112.4391026311041</v>
      </c>
      <c r="Q5" s="5">
        <v>9572.4156791783607</v>
      </c>
      <c r="R5" s="5">
        <v>10180.703180334669</v>
      </c>
      <c r="S5" s="5">
        <v>10617.046926664885</v>
      </c>
      <c r="T5" s="21" t="s">
        <v>99</v>
      </c>
    </row>
    <row r="6" spans="1:22" x14ac:dyDescent="0.35">
      <c r="B6" t="s">
        <v>19</v>
      </c>
      <c r="C6" s="4">
        <f>C3/C4+(C3-C4)/C4</f>
        <v>2.6754550311665182</v>
      </c>
      <c r="D6" s="4">
        <f t="shared" ref="D6:J6" si="3">D3/D4+(D3-D4)/D4</f>
        <v>2.6871324361974431</v>
      </c>
      <c r="E6" s="4">
        <f t="shared" si="3"/>
        <v>2.7032885637687714</v>
      </c>
      <c r="F6" s="4">
        <f t="shared" si="3"/>
        <v>2.60487832491556</v>
      </c>
      <c r="G6" s="4">
        <f t="shared" si="3"/>
        <v>2.5730981283847383</v>
      </c>
      <c r="H6" s="4">
        <f t="shared" si="3"/>
        <v>2.5927624574417054</v>
      </c>
      <c r="I6" s="4">
        <f t="shared" si="3"/>
        <v>2.6157721650740222</v>
      </c>
      <c r="J6" s="4">
        <f t="shared" si="3"/>
        <v>2.5895242047909419</v>
      </c>
      <c r="K6" s="4"/>
      <c r="L6" s="18">
        <f>L5/L4</f>
        <v>1.458186999109528</v>
      </c>
      <c r="M6" s="18">
        <f t="shared" ref="M6:S6" si="4">M5/M4</f>
        <v>1.4700767895253324</v>
      </c>
      <c r="N6" s="18">
        <f t="shared" si="4"/>
        <v>1.4753898491731068</v>
      </c>
      <c r="O6" s="18">
        <f t="shared" si="4"/>
        <v>1.4372755347854251</v>
      </c>
      <c r="P6" s="18">
        <f t="shared" si="4"/>
        <v>1.4331854133812543</v>
      </c>
      <c r="Q6" s="18">
        <f t="shared" si="4"/>
        <v>1.4518959647131773</v>
      </c>
      <c r="R6" s="18">
        <f t="shared" si="4"/>
        <v>1.4743718926819547</v>
      </c>
      <c r="S6" s="18">
        <f t="shared" si="4"/>
        <v>1.4628813757728614</v>
      </c>
      <c r="T6" s="4" t="s">
        <v>100</v>
      </c>
      <c r="U6" s="4"/>
      <c r="V6" s="4"/>
    </row>
    <row r="7" spans="1:22" x14ac:dyDescent="0.35">
      <c r="L7" s="5">
        <f>L4*0.84</f>
        <v>4407.2876810262878</v>
      </c>
      <c r="M7" s="5">
        <f t="shared" ref="M7:S7" si="5">M4*0.84</f>
        <v>4555.3139975943423</v>
      </c>
      <c r="N7" s="5">
        <f t="shared" si="5"/>
        <v>4740.5061271498571</v>
      </c>
      <c r="O7" s="5">
        <f t="shared" si="5"/>
        <v>5126.9481081934673</v>
      </c>
      <c r="P7" s="5">
        <f t="shared" si="5"/>
        <v>5340.8643255385268</v>
      </c>
      <c r="Q7" s="5">
        <f t="shared" si="5"/>
        <v>5538.1579437740857</v>
      </c>
      <c r="R7" s="5">
        <f t="shared" si="5"/>
        <v>5800.2941550418436</v>
      </c>
      <c r="S7" s="5">
        <f t="shared" si="5"/>
        <v>6096.4064250847587</v>
      </c>
      <c r="T7" s="4" t="s">
        <v>101</v>
      </c>
      <c r="U7" s="4"/>
      <c r="V7" s="4"/>
    </row>
    <row r="8" spans="1:22" s="3" customFormat="1" x14ac:dyDescent="0.35">
      <c r="B8" s="3" t="s">
        <v>15</v>
      </c>
      <c r="C8" s="6">
        <v>12199.4</v>
      </c>
      <c r="D8" s="6">
        <v>12537.9</v>
      </c>
      <c r="E8" s="6">
        <v>13208.8</v>
      </c>
      <c r="F8" s="6">
        <v>13668.9</v>
      </c>
      <c r="G8" s="6">
        <v>13869.1</v>
      </c>
      <c r="H8" s="6">
        <v>14385.7</v>
      </c>
      <c r="I8" s="6">
        <v>14968.2</v>
      </c>
      <c r="J8" s="6">
        <v>15595.6</v>
      </c>
      <c r="K8" s="19"/>
      <c r="L8" s="7">
        <f>L5/L7</f>
        <v>1.7359369037018193</v>
      </c>
      <c r="M8" s="7">
        <f t="shared" ref="M8:S8" si="6">M5/M7</f>
        <v>1.7500914161015864</v>
      </c>
      <c r="N8" s="7">
        <f t="shared" si="6"/>
        <v>1.7564164871108416</v>
      </c>
      <c r="O8" s="7">
        <f t="shared" si="6"/>
        <v>1.7110423033159825</v>
      </c>
      <c r="P8" s="7">
        <f t="shared" si="6"/>
        <v>1.70617311116816</v>
      </c>
      <c r="Q8" s="7">
        <f t="shared" si="6"/>
        <v>1.7284475770394969</v>
      </c>
      <c r="R8" s="7">
        <f t="shared" si="6"/>
        <v>1.7552046341451841</v>
      </c>
      <c r="S8" s="7">
        <f t="shared" si="6"/>
        <v>1.7415254473486446</v>
      </c>
      <c r="T8" s="4" t="s">
        <v>102</v>
      </c>
      <c r="U8" s="4"/>
      <c r="V8" s="4"/>
    </row>
    <row r="9" spans="1:22" x14ac:dyDescent="0.35">
      <c r="A9" t="s">
        <v>16</v>
      </c>
      <c r="B9" t="s">
        <v>17</v>
      </c>
      <c r="C9">
        <v>6871.6</v>
      </c>
      <c r="D9">
        <v>7095.3</v>
      </c>
      <c r="E9">
        <v>7468.7</v>
      </c>
      <c r="F9">
        <v>7863.2</v>
      </c>
      <c r="G9">
        <v>8088</v>
      </c>
      <c r="H9">
        <v>8497</v>
      </c>
      <c r="I9">
        <v>8944.2000000000007</v>
      </c>
      <c r="J9">
        <v>9358.2999999999993</v>
      </c>
      <c r="L9" s="4"/>
      <c r="M9" s="4"/>
      <c r="N9" s="4"/>
      <c r="O9" s="4"/>
      <c r="P9" s="4"/>
      <c r="Q9" s="4"/>
      <c r="R9" s="4"/>
      <c r="S9" s="4"/>
      <c r="T9" s="4"/>
      <c r="U9" s="4"/>
      <c r="V9" s="4"/>
    </row>
    <row r="10" spans="1:22" x14ac:dyDescent="0.35">
      <c r="B10" t="s">
        <v>18</v>
      </c>
      <c r="C10">
        <f>C8-C9</f>
        <v>5327.7999999999993</v>
      </c>
      <c r="D10">
        <f t="shared" ref="D10:J10" si="7">D8-D9</f>
        <v>5442.5999999999995</v>
      </c>
      <c r="E10">
        <f t="shared" si="7"/>
        <v>5740.0999999999995</v>
      </c>
      <c r="F10">
        <f t="shared" si="7"/>
        <v>5805.7</v>
      </c>
      <c r="G10">
        <f t="shared" si="7"/>
        <v>5781.1</v>
      </c>
      <c r="H10">
        <f t="shared" si="7"/>
        <v>5888.7000000000007</v>
      </c>
      <c r="I10">
        <f t="shared" si="7"/>
        <v>6024</v>
      </c>
      <c r="J10">
        <f t="shared" si="7"/>
        <v>6237.3000000000011</v>
      </c>
    </row>
    <row r="11" spans="1:22" x14ac:dyDescent="0.35">
      <c r="B11" t="s">
        <v>22</v>
      </c>
      <c r="C11">
        <f>C4-C8</f>
        <v>1838.1000000000004</v>
      </c>
      <c r="D11">
        <f t="shared" ref="D11:J11" si="8">D4-D8</f>
        <v>2034.3999999999996</v>
      </c>
      <c r="E11">
        <f t="shared" si="8"/>
        <v>2047.1000000000004</v>
      </c>
      <c r="F11">
        <f t="shared" si="8"/>
        <v>2230</v>
      </c>
      <c r="G11">
        <f t="shared" si="8"/>
        <v>2491.1000000000004</v>
      </c>
      <c r="H11">
        <f t="shared" si="8"/>
        <v>2708.5</v>
      </c>
      <c r="I11">
        <f t="shared" si="8"/>
        <v>3094</v>
      </c>
      <c r="J11">
        <f t="shared" si="8"/>
        <v>3198.1999999999989</v>
      </c>
    </row>
    <row r="12" spans="1:22" x14ac:dyDescent="0.35">
      <c r="B12" t="s">
        <v>27</v>
      </c>
      <c r="C12">
        <f>C9+C10+C11</f>
        <v>14037.5</v>
      </c>
      <c r="D12">
        <f t="shared" ref="D12:J12" si="9">D9+D10+D11</f>
        <v>14572.3</v>
      </c>
      <c r="E12">
        <f t="shared" si="9"/>
        <v>15255.9</v>
      </c>
      <c r="F12">
        <f t="shared" si="9"/>
        <v>15898.9</v>
      </c>
      <c r="G12">
        <f t="shared" si="9"/>
        <v>16360.2</v>
      </c>
      <c r="H12">
        <f t="shared" si="9"/>
        <v>17094.2</v>
      </c>
      <c r="I12">
        <f t="shared" si="9"/>
        <v>18062.2</v>
      </c>
      <c r="J12">
        <f t="shared" si="9"/>
        <v>18793.8</v>
      </c>
    </row>
    <row r="14" spans="1:22" x14ac:dyDescent="0.35">
      <c r="B14" t="s">
        <v>23</v>
      </c>
      <c r="C14" s="5">
        <f>(C3-C10)/C6</f>
        <v>7650.773330723945</v>
      </c>
      <c r="D14" s="5">
        <f t="shared" ref="D14:J14" si="10">(D3-D10)/D6</f>
        <v>7972.2159248372609</v>
      </c>
      <c r="E14" s="5">
        <f t="shared" si="10"/>
        <v>8326.3031189759731</v>
      </c>
      <c r="F14" s="5">
        <f t="shared" si="10"/>
        <v>8772.4251000248696</v>
      </c>
      <c r="G14" s="5">
        <f t="shared" si="10"/>
        <v>9112.4391026311041</v>
      </c>
      <c r="H14" s="5">
        <f t="shared" si="10"/>
        <v>9572.4156791783607</v>
      </c>
      <c r="I14" s="5">
        <f t="shared" si="10"/>
        <v>10180.703180334669</v>
      </c>
      <c r="J14" s="5">
        <f t="shared" si="10"/>
        <v>10617.046926664885</v>
      </c>
      <c r="K14" s="5"/>
      <c r="L14" t="s">
        <v>25</v>
      </c>
    </row>
    <row r="15" spans="1:22" x14ac:dyDescent="0.35">
      <c r="B15" t="s">
        <v>24</v>
      </c>
      <c r="C15" s="5">
        <f t="shared" ref="C15:J15" si="11">(C5+C9+C11)/C6</f>
        <v>7650.7733307239441</v>
      </c>
      <c r="D15" s="5">
        <f t="shared" si="11"/>
        <v>7972.2159248372609</v>
      </c>
      <c r="E15" s="5">
        <f t="shared" si="11"/>
        <v>8326.3031189759731</v>
      </c>
      <c r="F15" s="5">
        <f t="shared" si="11"/>
        <v>8772.4251000248696</v>
      </c>
      <c r="G15" s="5">
        <f t="shared" si="11"/>
        <v>9112.4391026311041</v>
      </c>
      <c r="H15" s="5">
        <f t="shared" si="11"/>
        <v>9572.4156791783607</v>
      </c>
      <c r="I15" s="5">
        <f t="shared" si="11"/>
        <v>10180.703180334669</v>
      </c>
      <c r="J15" s="5">
        <f t="shared" si="11"/>
        <v>10617.046926664885</v>
      </c>
      <c r="K15" s="5"/>
      <c r="L15" t="s">
        <v>26</v>
      </c>
    </row>
    <row r="17" spans="2:11" x14ac:dyDescent="0.35">
      <c r="B17" t="s">
        <v>28</v>
      </c>
      <c r="C17" s="5">
        <v>11830.62442572741</v>
      </c>
      <c r="D17" s="5">
        <v>12079.665523530488</v>
      </c>
      <c r="E17" s="5">
        <v>12561.020002367803</v>
      </c>
      <c r="F17" s="5">
        <v>13027.413380108075</v>
      </c>
      <c r="G17" s="5">
        <v>13525.9911432234</v>
      </c>
      <c r="H17" s="5">
        <v>14132.589593455627</v>
      </c>
      <c r="I17" s="5">
        <v>14853.04337856341</v>
      </c>
      <c r="J17" s="5">
        <v>15456.243517497582</v>
      </c>
      <c r="K17" s="5"/>
    </row>
    <row r="18" spans="2:11" x14ac:dyDescent="0.35">
      <c r="B18" t="s">
        <v>30</v>
      </c>
      <c r="C18" s="5">
        <f t="shared" ref="C18:J18" si="12">C4*0.16</f>
        <v>2246</v>
      </c>
      <c r="D18" s="5">
        <f t="shared" si="12"/>
        <v>2331.5679999999998</v>
      </c>
      <c r="E18" s="5">
        <f t="shared" si="12"/>
        <v>2440.944</v>
      </c>
      <c r="F18" s="5">
        <f t="shared" si="12"/>
        <v>2543.8240000000001</v>
      </c>
      <c r="G18" s="5">
        <f t="shared" si="12"/>
        <v>2617.6320000000001</v>
      </c>
      <c r="H18" s="5">
        <f t="shared" si="12"/>
        <v>2735.0720000000001</v>
      </c>
      <c r="I18" s="5">
        <f t="shared" si="12"/>
        <v>2889.9520000000002</v>
      </c>
      <c r="J18" s="5">
        <f t="shared" si="12"/>
        <v>3007.0079999999998</v>
      </c>
      <c r="K18" s="5"/>
    </row>
    <row r="19" spans="2:11" x14ac:dyDescent="0.35">
      <c r="B19" t="s">
        <v>32</v>
      </c>
      <c r="C19" s="7">
        <v>0.84278713629402746</v>
      </c>
      <c r="D19" s="7">
        <v>0.82894707928950739</v>
      </c>
      <c r="E19" s="7">
        <v>0.82335489891568525</v>
      </c>
      <c r="F19" s="7">
        <v>0.81939086226770885</v>
      </c>
      <c r="G19" s="7">
        <v>0.8267619676546375</v>
      </c>
      <c r="H19" s="7">
        <v>0.82674764501735243</v>
      </c>
      <c r="I19" s="7">
        <v>0.82232747830072805</v>
      </c>
      <c r="J19" s="7">
        <v>0.82241183355668268</v>
      </c>
      <c r="K19" s="7"/>
    </row>
    <row r="20" spans="2:11" x14ac:dyDescent="0.35">
      <c r="B20" t="s">
        <v>33</v>
      </c>
      <c r="C20" s="7">
        <v>0.16221286370597243</v>
      </c>
      <c r="D20" s="7">
        <v>0.16198498443508513</v>
      </c>
      <c r="E20" s="7">
        <v>0.16714603079537305</v>
      </c>
      <c r="F20" s="7">
        <v>0.16435125032482462</v>
      </c>
      <c r="G20" s="7">
        <v>0.15929896800424712</v>
      </c>
      <c r="H20" s="7">
        <v>0.15955007436787308</v>
      </c>
      <c r="I20" s="7">
        <v>0.16317499867776947</v>
      </c>
      <c r="J20" s="7">
        <v>0.16369527234482875</v>
      </c>
      <c r="K20" s="7"/>
    </row>
    <row r="21" spans="2:11" x14ac:dyDescent="0.35">
      <c r="C21" s="5"/>
      <c r="D21" s="5"/>
      <c r="E21" s="5"/>
      <c r="F21" s="5"/>
      <c r="G21" s="5"/>
      <c r="H21" s="5"/>
      <c r="I21" s="5"/>
      <c r="J21" s="5"/>
      <c r="K21" s="5"/>
    </row>
    <row r="23" spans="2:11" x14ac:dyDescent="0.35">
      <c r="B23" t="s">
        <v>29</v>
      </c>
      <c r="C23" s="7">
        <f t="shared" ref="C23:J23" si="13">C17/C3</f>
        <v>0.45860288271656158</v>
      </c>
      <c r="D23" s="7">
        <f t="shared" si="13"/>
        <v>0.44964323556785735</v>
      </c>
      <c r="E23" s="7">
        <f t="shared" si="13"/>
        <v>0.4446614865344285</v>
      </c>
      <c r="F23" s="7">
        <f t="shared" si="13"/>
        <v>0.45460112015675425</v>
      </c>
      <c r="G23" s="7">
        <f t="shared" si="13"/>
        <v>0.46277036787029696</v>
      </c>
      <c r="H23" s="7">
        <f t="shared" si="13"/>
        <v>0.46022950574141425</v>
      </c>
      <c r="I23" s="7">
        <f t="shared" si="13"/>
        <v>0.45485580438052481</v>
      </c>
      <c r="J23" s="7">
        <f t="shared" si="13"/>
        <v>0.45822888306979997</v>
      </c>
      <c r="K23" s="7"/>
    </row>
    <row r="24" spans="2:11" x14ac:dyDescent="0.35">
      <c r="B24" t="s">
        <v>31</v>
      </c>
      <c r="C24" s="7">
        <f t="shared" ref="C24:J24" si="14">(C5+C18)/C3</f>
        <v>0.54291373836594037</v>
      </c>
      <c r="D24" s="7">
        <f t="shared" si="14"/>
        <v>0.54436136236739252</v>
      </c>
      <c r="E24" s="7">
        <f t="shared" si="14"/>
        <v>0.54634915128236894</v>
      </c>
      <c r="F24" s="7">
        <f t="shared" si="14"/>
        <v>0.53396485301917873</v>
      </c>
      <c r="G24" s="7">
        <f t="shared" si="14"/>
        <v>0.52981979793556244</v>
      </c>
      <c r="H24" s="7">
        <f t="shared" si="14"/>
        <v>0.53239324338846605</v>
      </c>
      <c r="I24" s="7">
        <f t="shared" si="14"/>
        <v>0.5353689548728503</v>
      </c>
      <c r="J24" s="7">
        <f t="shared" si="14"/>
        <v>0.53197139672224458</v>
      </c>
      <c r="K24" s="7"/>
    </row>
    <row r="45" spans="1:20" ht="18" x14ac:dyDescent="0.4">
      <c r="A45" s="23" t="s">
        <v>83</v>
      </c>
      <c r="B45" s="24"/>
      <c r="C45" s="24"/>
      <c r="D45" s="24"/>
      <c r="E45" s="24"/>
      <c r="F45" s="24"/>
      <c r="G45" s="24"/>
      <c r="H45" s="24"/>
      <c r="I45" s="24"/>
      <c r="J45" s="24"/>
    </row>
    <row r="46" spans="1:20" x14ac:dyDescent="0.35">
      <c r="A46" s="24" t="s">
        <v>84</v>
      </c>
      <c r="B46" s="24"/>
      <c r="C46" s="24"/>
      <c r="D46" s="24"/>
      <c r="E46" s="24"/>
      <c r="F46" s="24"/>
      <c r="G46" s="24"/>
      <c r="H46" s="24"/>
      <c r="I46" s="24"/>
      <c r="J46" s="24"/>
    </row>
    <row r="48" spans="1:20" x14ac:dyDescent="0.35">
      <c r="A48" s="8" t="s">
        <v>0</v>
      </c>
      <c r="B48" s="8" t="s">
        <v>1</v>
      </c>
      <c r="C48" s="8" t="s">
        <v>2</v>
      </c>
      <c r="D48" s="8" t="s">
        <v>3</v>
      </c>
      <c r="E48" s="8" t="s">
        <v>4</v>
      </c>
      <c r="F48" s="8" t="s">
        <v>5</v>
      </c>
      <c r="G48" s="8" t="s">
        <v>6</v>
      </c>
      <c r="H48" s="8" t="s">
        <v>7</v>
      </c>
      <c r="I48" s="8" t="s">
        <v>8</v>
      </c>
      <c r="J48" s="8" t="s">
        <v>9</v>
      </c>
      <c r="K48" s="22"/>
      <c r="L48" s="22"/>
      <c r="M48" s="22"/>
      <c r="N48" s="22"/>
      <c r="O48" s="22"/>
      <c r="P48" s="22"/>
      <c r="Q48" s="22"/>
      <c r="R48" s="22"/>
      <c r="S48" s="22"/>
      <c r="T48" s="22"/>
    </row>
    <row r="49" spans="1:12" x14ac:dyDescent="0.35">
      <c r="A49" t="s">
        <v>0</v>
      </c>
      <c r="B49" t="s">
        <v>1</v>
      </c>
      <c r="C49" t="s">
        <v>1</v>
      </c>
      <c r="D49" t="s">
        <v>1</v>
      </c>
      <c r="E49" t="s">
        <v>1</v>
      </c>
      <c r="F49" t="s">
        <v>1</v>
      </c>
      <c r="G49" t="s">
        <v>1</v>
      </c>
      <c r="H49" t="s">
        <v>1</v>
      </c>
      <c r="I49" t="s">
        <v>1</v>
      </c>
      <c r="J49" t="s">
        <v>1</v>
      </c>
    </row>
    <row r="50" spans="1:12" x14ac:dyDescent="0.35">
      <c r="A50" t="s">
        <v>34</v>
      </c>
      <c r="B50" s="9" t="s">
        <v>35</v>
      </c>
      <c r="C50">
        <v>16197</v>
      </c>
      <c r="D50">
        <v>16784.900000000001</v>
      </c>
      <c r="E50">
        <v>17527.3</v>
      </c>
      <c r="F50">
        <v>18238.3</v>
      </c>
      <c r="G50">
        <v>18745.099999999999</v>
      </c>
      <c r="H50">
        <v>19543</v>
      </c>
      <c r="I50">
        <v>20611.900000000001</v>
      </c>
      <c r="J50">
        <v>21433.200000000001</v>
      </c>
    </row>
    <row r="51" spans="1:12" x14ac:dyDescent="0.35">
      <c r="B51" s="9"/>
      <c r="C51">
        <f>C50-C77</f>
        <v>13060</v>
      </c>
      <c r="D51">
        <f t="shared" ref="D51:J51" si="15">D50-D77</f>
        <v>13652.500000000002</v>
      </c>
      <c r="E51">
        <f t="shared" si="15"/>
        <v>14359.3</v>
      </c>
      <c r="F51">
        <f t="shared" si="15"/>
        <v>15008.099999999999</v>
      </c>
      <c r="G51">
        <f t="shared" si="15"/>
        <v>15445.8</v>
      </c>
      <c r="H51">
        <f t="shared" si="15"/>
        <v>16136</v>
      </c>
      <c r="I51">
        <f t="shared" si="15"/>
        <v>17016.7</v>
      </c>
      <c r="J51">
        <f t="shared" si="15"/>
        <v>17685.3</v>
      </c>
    </row>
    <row r="52" spans="1:12" x14ac:dyDescent="0.35">
      <c r="A52" t="s">
        <v>36</v>
      </c>
      <c r="B52" s="9" t="s">
        <v>37</v>
      </c>
      <c r="C52">
        <v>11006.8</v>
      </c>
      <c r="D52">
        <v>11317.2</v>
      </c>
      <c r="E52">
        <v>11822.8</v>
      </c>
      <c r="F52">
        <v>12297.5</v>
      </c>
      <c r="G52">
        <v>12770</v>
      </c>
      <c r="H52">
        <v>13340.4</v>
      </c>
      <c r="I52">
        <v>13993.3</v>
      </c>
      <c r="J52">
        <v>14544.6</v>
      </c>
    </row>
    <row r="53" spans="1:12" x14ac:dyDescent="0.35">
      <c r="B53" s="9" t="s">
        <v>38</v>
      </c>
      <c r="C53" s="7">
        <f>C52/C51</f>
        <v>0.84278713629402746</v>
      </c>
      <c r="D53" s="7">
        <f t="shared" ref="D53:J53" si="16">D52/D51</f>
        <v>0.82894707928950739</v>
      </c>
      <c r="E53" s="7">
        <f t="shared" si="16"/>
        <v>0.82335489891568525</v>
      </c>
      <c r="F53" s="7">
        <f t="shared" si="16"/>
        <v>0.81939086226770885</v>
      </c>
      <c r="G53" s="7">
        <f t="shared" si="16"/>
        <v>0.8267619676546375</v>
      </c>
      <c r="H53" s="7">
        <f t="shared" si="16"/>
        <v>0.82674764501735243</v>
      </c>
      <c r="I53" s="7">
        <f t="shared" si="16"/>
        <v>0.82232747830072805</v>
      </c>
      <c r="J53" s="7">
        <f t="shared" si="16"/>
        <v>0.82241183355668268</v>
      </c>
      <c r="K53" s="7"/>
      <c r="L53" s="10">
        <f>AVERAGE(C53)</f>
        <v>0.84278713629402746</v>
      </c>
    </row>
    <row r="54" spans="1:12" x14ac:dyDescent="0.35">
      <c r="B54" s="9" t="s">
        <v>39</v>
      </c>
      <c r="C54" s="7">
        <f>C64/C51</f>
        <v>0.16221286370597243</v>
      </c>
      <c r="D54" s="7">
        <f t="shared" ref="D54:J54" si="17">D64/D51</f>
        <v>0.16198498443508513</v>
      </c>
      <c r="E54" s="7">
        <f t="shared" si="17"/>
        <v>0.16714603079537305</v>
      </c>
      <c r="F54" s="7">
        <f t="shared" si="17"/>
        <v>0.16435125032482462</v>
      </c>
      <c r="G54" s="7">
        <f t="shared" si="17"/>
        <v>0.15929896800424712</v>
      </c>
      <c r="H54" s="7">
        <f t="shared" si="17"/>
        <v>0.15955007436787308</v>
      </c>
      <c r="I54" s="7">
        <f t="shared" si="17"/>
        <v>0.16317499867776947</v>
      </c>
      <c r="J54" s="7">
        <f t="shared" si="17"/>
        <v>0.16369527234482875</v>
      </c>
      <c r="K54" s="7"/>
      <c r="L54" s="10">
        <f>AVERAGE(C54:J54)</f>
        <v>0.16267680533199672</v>
      </c>
    </row>
    <row r="55" spans="1:12" x14ac:dyDescent="0.35">
      <c r="A55" t="s">
        <v>11</v>
      </c>
      <c r="B55" s="3" t="s">
        <v>40</v>
      </c>
      <c r="C55">
        <v>14037.5</v>
      </c>
      <c r="D55">
        <v>14572.3</v>
      </c>
      <c r="E55">
        <v>15255.9</v>
      </c>
      <c r="F55">
        <v>15898.9</v>
      </c>
      <c r="G55">
        <v>16360.2</v>
      </c>
      <c r="H55">
        <v>17094.2</v>
      </c>
      <c r="I55">
        <v>18062.2</v>
      </c>
      <c r="J55">
        <v>18793.8</v>
      </c>
    </row>
    <row r="56" spans="1:12" x14ac:dyDescent="0.35">
      <c r="B56" s="9" t="s">
        <v>41</v>
      </c>
      <c r="C56" s="5">
        <f>C53*C55</f>
        <v>11830.62442572741</v>
      </c>
      <c r="D56" s="5">
        <f t="shared" ref="D56:J56" si="18">D53*D55</f>
        <v>12079.665523530488</v>
      </c>
      <c r="E56" s="5">
        <f t="shared" si="18"/>
        <v>12561.020002367803</v>
      </c>
      <c r="F56" s="5">
        <f t="shared" si="18"/>
        <v>13027.413380108075</v>
      </c>
      <c r="G56" s="5">
        <f t="shared" si="18"/>
        <v>13525.9911432234</v>
      </c>
      <c r="H56" s="5">
        <f t="shared" si="18"/>
        <v>14132.589593455627</v>
      </c>
      <c r="I56" s="5">
        <f t="shared" si="18"/>
        <v>14853.04337856341</v>
      </c>
      <c r="J56" s="5">
        <f t="shared" si="18"/>
        <v>15456.243517497582</v>
      </c>
      <c r="K56" s="5"/>
    </row>
    <row r="57" spans="1:12" x14ac:dyDescent="0.35">
      <c r="B57" s="9" t="s">
        <v>39</v>
      </c>
      <c r="C57" s="5">
        <f>C54*C55</f>
        <v>2277.063074272588</v>
      </c>
      <c r="D57" s="5">
        <f t="shared" ref="D57:J57" si="19">D54*D55</f>
        <v>2360.4937886833909</v>
      </c>
      <c r="E57" s="5">
        <f t="shared" si="19"/>
        <v>2549.9631312111314</v>
      </c>
      <c r="F57" s="5">
        <f t="shared" si="19"/>
        <v>2613.0040937893541</v>
      </c>
      <c r="G57" s="5">
        <f t="shared" si="19"/>
        <v>2606.1629763430838</v>
      </c>
      <c r="H57" s="5">
        <f t="shared" si="19"/>
        <v>2727.3808812592961</v>
      </c>
      <c r="I57" s="5">
        <f t="shared" si="19"/>
        <v>2947.2994611176077</v>
      </c>
      <c r="J57" s="5">
        <f t="shared" si="19"/>
        <v>3076.4562093942423</v>
      </c>
      <c r="K57" s="5"/>
    </row>
    <row r="58" spans="1:12" x14ac:dyDescent="0.35">
      <c r="A58" t="s">
        <v>42</v>
      </c>
      <c r="C58">
        <v>3637.7</v>
      </c>
      <c r="D58">
        <v>3730</v>
      </c>
      <c r="E58">
        <v>3863</v>
      </c>
      <c r="F58">
        <v>3923</v>
      </c>
      <c r="G58">
        <v>3998.4</v>
      </c>
      <c r="H58">
        <v>4172.3</v>
      </c>
      <c r="I58">
        <v>4371.8999999999996</v>
      </c>
      <c r="J58">
        <v>4512.2</v>
      </c>
    </row>
    <row r="59" spans="1:12" x14ac:dyDescent="0.35">
      <c r="A59" t="s">
        <v>43</v>
      </c>
      <c r="B59" t="s">
        <v>44</v>
      </c>
      <c r="C59">
        <v>1144.2</v>
      </c>
      <c r="D59">
        <v>1189.4000000000001</v>
      </c>
      <c r="E59">
        <v>1242.0999999999999</v>
      </c>
      <c r="F59">
        <v>1307.5999999999999</v>
      </c>
      <c r="G59">
        <v>1350.2</v>
      </c>
      <c r="H59">
        <v>1410.7</v>
      </c>
      <c r="I59">
        <v>1481.6</v>
      </c>
      <c r="J59">
        <v>1534.4</v>
      </c>
    </row>
    <row r="60" spans="1:12" x14ac:dyDescent="0.35">
      <c r="A60" t="s">
        <v>45</v>
      </c>
      <c r="B60" t="s">
        <v>46</v>
      </c>
      <c r="C60">
        <v>2493.5</v>
      </c>
      <c r="D60">
        <v>2540.6</v>
      </c>
      <c r="E60">
        <v>2620.9</v>
      </c>
      <c r="F60">
        <v>2615.4</v>
      </c>
      <c r="G60">
        <v>2648.1</v>
      </c>
      <c r="H60">
        <v>2761.6</v>
      </c>
      <c r="I60">
        <v>2890.3</v>
      </c>
      <c r="J60">
        <v>2977.9</v>
      </c>
    </row>
    <row r="61" spans="1:12" x14ac:dyDescent="0.35">
      <c r="A61" t="s">
        <v>47</v>
      </c>
      <c r="B61" t="s">
        <v>48</v>
      </c>
      <c r="C61">
        <v>7369.1</v>
      </c>
      <c r="D61">
        <v>7587.2</v>
      </c>
      <c r="E61">
        <v>7959.8</v>
      </c>
      <c r="F61">
        <v>8374.5</v>
      </c>
      <c r="G61">
        <v>8771.6</v>
      </c>
      <c r="H61">
        <v>9168.1</v>
      </c>
      <c r="I61">
        <v>9621.4</v>
      </c>
      <c r="J61">
        <v>10032.4</v>
      </c>
    </row>
    <row r="62" spans="1:12" x14ac:dyDescent="0.35">
      <c r="A62" t="s">
        <v>49</v>
      </c>
      <c r="B62" t="s">
        <v>50</v>
      </c>
      <c r="C62">
        <v>2621.8</v>
      </c>
      <c r="D62">
        <v>2826</v>
      </c>
      <c r="E62">
        <v>3044.2</v>
      </c>
      <c r="F62">
        <v>3237.2</v>
      </c>
      <c r="G62">
        <v>3188.3</v>
      </c>
      <c r="H62">
        <v>3351.1</v>
      </c>
      <c r="I62">
        <v>3632.9</v>
      </c>
      <c r="J62">
        <v>3751.2</v>
      </c>
    </row>
    <row r="63" spans="1:12" x14ac:dyDescent="0.35">
      <c r="A63" t="s">
        <v>51</v>
      </c>
      <c r="B63" s="9" t="s">
        <v>52</v>
      </c>
      <c r="C63">
        <v>2550.5</v>
      </c>
      <c r="D63">
        <v>2721.5</v>
      </c>
      <c r="E63">
        <v>2960.2</v>
      </c>
      <c r="F63">
        <v>3100.4</v>
      </c>
      <c r="G63">
        <v>3160</v>
      </c>
      <c r="H63">
        <v>3334.8</v>
      </c>
      <c r="I63">
        <v>3575.1</v>
      </c>
      <c r="J63">
        <v>3702.1</v>
      </c>
    </row>
    <row r="64" spans="1:12" x14ac:dyDescent="0.35">
      <c r="A64" t="s">
        <v>53</v>
      </c>
      <c r="B64" t="s">
        <v>54</v>
      </c>
      <c r="C64">
        <v>2118.5</v>
      </c>
      <c r="D64">
        <v>2211.5</v>
      </c>
      <c r="E64">
        <v>2400.1</v>
      </c>
      <c r="F64">
        <v>2466.6</v>
      </c>
      <c r="G64">
        <v>2460.5</v>
      </c>
      <c r="H64">
        <v>2574.5</v>
      </c>
      <c r="I64">
        <v>2776.7</v>
      </c>
      <c r="J64">
        <v>2895</v>
      </c>
    </row>
    <row r="65" spans="1:10" x14ac:dyDescent="0.35">
      <c r="A65" t="s">
        <v>10</v>
      </c>
      <c r="B65" t="s">
        <v>55</v>
      </c>
      <c r="C65">
        <v>479.4</v>
      </c>
      <c r="D65">
        <v>492.5</v>
      </c>
      <c r="E65">
        <v>577.6</v>
      </c>
      <c r="F65">
        <v>584.4</v>
      </c>
      <c r="G65">
        <v>560.29999999999995</v>
      </c>
      <c r="H65">
        <v>599.1</v>
      </c>
      <c r="I65">
        <v>631.4</v>
      </c>
      <c r="J65">
        <v>650.20000000000005</v>
      </c>
    </row>
    <row r="66" spans="1:10" x14ac:dyDescent="0.35">
      <c r="A66" t="s">
        <v>11</v>
      </c>
      <c r="B66" t="s">
        <v>56</v>
      </c>
      <c r="C66">
        <v>983.4</v>
      </c>
      <c r="D66">
        <v>1027</v>
      </c>
      <c r="E66">
        <v>1091.9000000000001</v>
      </c>
      <c r="F66">
        <v>1119.5</v>
      </c>
      <c r="G66">
        <v>1088.5999999999999</v>
      </c>
      <c r="H66">
        <v>1122.2</v>
      </c>
      <c r="I66">
        <v>1213.4000000000001</v>
      </c>
      <c r="J66">
        <v>1241</v>
      </c>
    </row>
    <row r="67" spans="1:10" x14ac:dyDescent="0.35">
      <c r="A67" t="s">
        <v>16</v>
      </c>
      <c r="B67" t="s">
        <v>57</v>
      </c>
      <c r="C67">
        <v>655.7</v>
      </c>
      <c r="D67">
        <v>691.9</v>
      </c>
      <c r="E67">
        <v>730.5</v>
      </c>
      <c r="F67">
        <v>762.7</v>
      </c>
      <c r="G67">
        <v>811.7</v>
      </c>
      <c r="H67">
        <v>853.2</v>
      </c>
      <c r="I67">
        <v>931.8</v>
      </c>
      <c r="J67">
        <v>1003.8</v>
      </c>
    </row>
    <row r="68" spans="1:10" x14ac:dyDescent="0.35">
      <c r="A68" t="s">
        <v>20</v>
      </c>
      <c r="B68" t="s">
        <v>58</v>
      </c>
      <c r="C68">
        <v>432</v>
      </c>
      <c r="D68">
        <v>510</v>
      </c>
      <c r="E68">
        <v>560.20000000000005</v>
      </c>
      <c r="F68">
        <v>633.79999999999995</v>
      </c>
      <c r="G68">
        <v>699.5</v>
      </c>
      <c r="H68">
        <v>760.3</v>
      </c>
      <c r="I68">
        <v>798.5</v>
      </c>
      <c r="J68">
        <v>807.1</v>
      </c>
    </row>
    <row r="69" spans="1:10" x14ac:dyDescent="0.35">
      <c r="A69" t="s">
        <v>21</v>
      </c>
      <c r="B69" t="s">
        <v>59</v>
      </c>
      <c r="C69">
        <v>71.2</v>
      </c>
      <c r="D69">
        <v>104.5</v>
      </c>
      <c r="E69">
        <v>84</v>
      </c>
      <c r="F69">
        <v>136.80000000000001</v>
      </c>
      <c r="G69">
        <v>28.4</v>
      </c>
      <c r="H69">
        <v>16.3</v>
      </c>
      <c r="I69">
        <v>57.7</v>
      </c>
      <c r="J69">
        <v>49.1</v>
      </c>
    </row>
    <row r="70" spans="1:10" x14ac:dyDescent="0.35">
      <c r="A70" t="s">
        <v>60</v>
      </c>
      <c r="B70" t="s">
        <v>61</v>
      </c>
      <c r="C70">
        <v>-568.6</v>
      </c>
      <c r="D70">
        <v>-490.8</v>
      </c>
      <c r="E70">
        <v>-507.7</v>
      </c>
      <c r="F70">
        <v>-526.6</v>
      </c>
      <c r="G70">
        <v>-512.5</v>
      </c>
      <c r="H70">
        <v>-555.5</v>
      </c>
      <c r="I70">
        <v>-609.5</v>
      </c>
      <c r="J70">
        <v>-610.5</v>
      </c>
    </row>
    <row r="71" spans="1:10" x14ac:dyDescent="0.35">
      <c r="A71" t="s">
        <v>62</v>
      </c>
      <c r="B71" s="9" t="s">
        <v>63</v>
      </c>
      <c r="C71">
        <v>2191.3000000000002</v>
      </c>
      <c r="D71">
        <v>2273.4</v>
      </c>
      <c r="E71">
        <v>2371.6999999999998</v>
      </c>
      <c r="F71">
        <v>2265.9</v>
      </c>
      <c r="G71">
        <v>2227.1999999999998</v>
      </c>
      <c r="H71">
        <v>2374.6</v>
      </c>
      <c r="I71">
        <v>2528.6999999999998</v>
      </c>
      <c r="J71">
        <v>2514.8000000000002</v>
      </c>
    </row>
    <row r="72" spans="1:10" x14ac:dyDescent="0.35">
      <c r="A72" t="s">
        <v>64</v>
      </c>
      <c r="B72" t="s">
        <v>65</v>
      </c>
      <c r="C72">
        <v>1521.6</v>
      </c>
      <c r="D72">
        <v>1559.2</v>
      </c>
      <c r="E72">
        <v>1615</v>
      </c>
      <c r="F72">
        <v>1494.6</v>
      </c>
      <c r="G72">
        <v>1444</v>
      </c>
      <c r="H72">
        <v>1541.8</v>
      </c>
      <c r="I72">
        <v>1663.9</v>
      </c>
      <c r="J72">
        <v>1636.7</v>
      </c>
    </row>
    <row r="73" spans="1:10" x14ac:dyDescent="0.35">
      <c r="A73" t="s">
        <v>66</v>
      </c>
      <c r="B73" t="s">
        <v>67</v>
      </c>
      <c r="C73">
        <v>669.7</v>
      </c>
      <c r="D73">
        <v>714.2</v>
      </c>
      <c r="E73">
        <v>756.7</v>
      </c>
      <c r="F73">
        <v>771.3</v>
      </c>
      <c r="G73">
        <v>783.2</v>
      </c>
      <c r="H73">
        <v>832.8</v>
      </c>
      <c r="I73">
        <v>864.8</v>
      </c>
      <c r="J73">
        <v>878</v>
      </c>
    </row>
    <row r="74" spans="1:10" x14ac:dyDescent="0.35">
      <c r="A74" t="s">
        <v>68</v>
      </c>
      <c r="B74" t="s">
        <v>69</v>
      </c>
      <c r="C74">
        <v>2759.9</v>
      </c>
      <c r="D74">
        <v>2764.2</v>
      </c>
      <c r="E74">
        <v>2879.4</v>
      </c>
      <c r="F74">
        <v>2792.4</v>
      </c>
      <c r="G74">
        <v>2739.7</v>
      </c>
      <c r="H74">
        <v>2930.1</v>
      </c>
      <c r="I74">
        <v>3138.2</v>
      </c>
      <c r="J74">
        <v>3125.2</v>
      </c>
    </row>
    <row r="75" spans="1:10" x14ac:dyDescent="0.35">
      <c r="A75" t="s">
        <v>70</v>
      </c>
      <c r="B75" t="s">
        <v>71</v>
      </c>
      <c r="C75">
        <v>2301.4</v>
      </c>
      <c r="D75">
        <v>2296.4</v>
      </c>
      <c r="E75">
        <v>2391.6</v>
      </c>
      <c r="F75">
        <v>2288.1</v>
      </c>
      <c r="G75">
        <v>2221.1</v>
      </c>
      <c r="H75">
        <v>2376.9</v>
      </c>
      <c r="I75">
        <v>2565.6</v>
      </c>
      <c r="J75">
        <v>2525.6</v>
      </c>
    </row>
    <row r="76" spans="1:10" x14ac:dyDescent="0.35">
      <c r="A76" t="s">
        <v>72</v>
      </c>
      <c r="B76" t="s">
        <v>67</v>
      </c>
      <c r="C76">
        <v>458.5</v>
      </c>
      <c r="D76">
        <v>467.8</v>
      </c>
      <c r="E76">
        <v>487.8</v>
      </c>
      <c r="F76">
        <v>504.4</v>
      </c>
      <c r="G76">
        <v>518.6</v>
      </c>
      <c r="H76">
        <v>553.20000000000005</v>
      </c>
      <c r="I76">
        <v>572.6</v>
      </c>
      <c r="J76">
        <v>599.6</v>
      </c>
    </row>
    <row r="77" spans="1:10" x14ac:dyDescent="0.35">
      <c r="A77" t="s">
        <v>73</v>
      </c>
      <c r="B77" t="s">
        <v>69</v>
      </c>
      <c r="C77">
        <v>3137</v>
      </c>
      <c r="D77">
        <v>3132.4</v>
      </c>
      <c r="E77">
        <v>3168</v>
      </c>
      <c r="F77">
        <v>3230.2</v>
      </c>
      <c r="G77">
        <v>3299.3</v>
      </c>
      <c r="H77">
        <v>3407</v>
      </c>
      <c r="I77">
        <v>3595.2</v>
      </c>
      <c r="J77">
        <v>3747.9</v>
      </c>
    </row>
    <row r="78" spans="1:10" x14ac:dyDescent="0.35">
      <c r="A78" t="s">
        <v>74</v>
      </c>
      <c r="B78" s="9" t="s">
        <v>75</v>
      </c>
      <c r="C78">
        <v>1286.5</v>
      </c>
      <c r="D78">
        <v>1226.5999999999999</v>
      </c>
      <c r="E78">
        <v>1215</v>
      </c>
      <c r="F78">
        <v>1220.8</v>
      </c>
      <c r="G78">
        <v>1234.7</v>
      </c>
      <c r="H78">
        <v>1263.9000000000001</v>
      </c>
      <c r="I78">
        <v>1339.4</v>
      </c>
      <c r="J78">
        <v>1419.2</v>
      </c>
    </row>
    <row r="79" spans="1:10" x14ac:dyDescent="0.35">
      <c r="A79" t="s">
        <v>76</v>
      </c>
      <c r="B79" t="s">
        <v>77</v>
      </c>
      <c r="C79">
        <v>814.2</v>
      </c>
      <c r="D79">
        <v>764.2</v>
      </c>
      <c r="E79">
        <v>743.4</v>
      </c>
      <c r="F79">
        <v>729.7</v>
      </c>
      <c r="G79">
        <v>728.7</v>
      </c>
      <c r="H79">
        <v>747.2</v>
      </c>
      <c r="I79">
        <v>794.3</v>
      </c>
      <c r="J79">
        <v>852.4</v>
      </c>
    </row>
    <row r="80" spans="1:10" x14ac:dyDescent="0.35">
      <c r="A80" t="s">
        <v>78</v>
      </c>
      <c r="B80" t="s">
        <v>79</v>
      </c>
      <c r="C80">
        <v>472.4</v>
      </c>
      <c r="D80">
        <v>462.4</v>
      </c>
      <c r="E80">
        <v>471.6</v>
      </c>
      <c r="F80">
        <v>491</v>
      </c>
      <c r="G80">
        <v>506</v>
      </c>
      <c r="H80">
        <v>516.6</v>
      </c>
      <c r="I80">
        <v>545.1</v>
      </c>
      <c r="J80">
        <v>566.70000000000005</v>
      </c>
    </row>
    <row r="81" spans="1:12" x14ac:dyDescent="0.35">
      <c r="A81" t="s">
        <v>80</v>
      </c>
      <c r="B81" t="s">
        <v>81</v>
      </c>
      <c r="C81">
        <v>1850.5</v>
      </c>
      <c r="D81">
        <v>1905.8</v>
      </c>
      <c r="E81">
        <v>1953</v>
      </c>
      <c r="F81">
        <v>2009.4</v>
      </c>
      <c r="G81">
        <v>2064.6</v>
      </c>
      <c r="H81">
        <v>2143.1999999999998</v>
      </c>
      <c r="I81">
        <v>2255.6999999999998</v>
      </c>
      <c r="J81">
        <v>2328.6999999999998</v>
      </c>
    </row>
    <row r="82" spans="1:12" x14ac:dyDescent="0.35">
      <c r="B82" t="s">
        <v>82</v>
      </c>
    </row>
    <row r="83" spans="1:12" s="11" customFormat="1" x14ac:dyDescent="0.35"/>
    <row r="84" spans="1:12" ht="15.5" x14ac:dyDescent="0.35">
      <c r="B84" s="17" t="s">
        <v>95</v>
      </c>
    </row>
    <row r="85" spans="1:12" x14ac:dyDescent="0.35">
      <c r="B85" t="s">
        <v>94</v>
      </c>
      <c r="C85" s="5">
        <f t="shared" ref="C85:J85" si="20">C4*3%</f>
        <v>421.125</v>
      </c>
      <c r="D85" s="5">
        <f t="shared" si="20"/>
        <v>437.16899999999998</v>
      </c>
      <c r="E85" s="5">
        <f t="shared" si="20"/>
        <v>457.67699999999996</v>
      </c>
      <c r="F85" s="5">
        <f t="shared" si="20"/>
        <v>476.96699999999998</v>
      </c>
      <c r="G85" s="5">
        <f t="shared" si="20"/>
        <v>490.80599999999998</v>
      </c>
      <c r="H85" s="5">
        <f t="shared" si="20"/>
        <v>512.82600000000002</v>
      </c>
      <c r="I85" s="5">
        <f t="shared" si="20"/>
        <v>541.86599999999999</v>
      </c>
      <c r="J85" s="5">
        <f t="shared" si="20"/>
        <v>563.81399999999996</v>
      </c>
      <c r="K85" s="5"/>
      <c r="L85" t="s">
        <v>87</v>
      </c>
    </row>
    <row r="86" spans="1:12" x14ac:dyDescent="0.35">
      <c r="B86" t="s">
        <v>86</v>
      </c>
      <c r="C86" s="5">
        <f t="shared" ref="C86:J86" si="21">C5+C85</f>
        <v>12180.724999999999</v>
      </c>
      <c r="D86" s="5">
        <f t="shared" si="21"/>
        <v>12729.869000000001</v>
      </c>
      <c r="E86" s="5">
        <f t="shared" si="21"/>
        <v>13450.277</v>
      </c>
      <c r="F86" s="5">
        <f t="shared" si="21"/>
        <v>13234.867</v>
      </c>
      <c r="G86" s="5">
        <f t="shared" si="21"/>
        <v>13358.905999999999</v>
      </c>
      <c r="H86" s="5">
        <f t="shared" si="21"/>
        <v>14126.326000000001</v>
      </c>
      <c r="I86" s="5">
        <f t="shared" si="21"/>
        <v>15134.066000000001</v>
      </c>
      <c r="J86" s="5">
        <f t="shared" si="21"/>
        <v>15500.414000000002</v>
      </c>
      <c r="K86" s="5"/>
    </row>
    <row r="87" spans="1:12" x14ac:dyDescent="0.35">
      <c r="B87" t="s">
        <v>88</v>
      </c>
      <c r="C87" s="5">
        <f t="shared" ref="C87:J87" si="22">C4-C85</f>
        <v>13616.375</v>
      </c>
      <c r="D87" s="5">
        <f t="shared" si="22"/>
        <v>14135.130999999999</v>
      </c>
      <c r="E87" s="5">
        <f t="shared" si="22"/>
        <v>14798.223</v>
      </c>
      <c r="F87" s="5">
        <f t="shared" si="22"/>
        <v>15421.932999999999</v>
      </c>
      <c r="G87" s="5">
        <f t="shared" si="22"/>
        <v>15869.394</v>
      </c>
      <c r="H87" s="5">
        <f t="shared" si="22"/>
        <v>16581.374</v>
      </c>
      <c r="I87" s="5">
        <f t="shared" si="22"/>
        <v>17520.334000000003</v>
      </c>
      <c r="J87" s="5">
        <f t="shared" si="22"/>
        <v>18229.986000000001</v>
      </c>
      <c r="K87" s="5"/>
    </row>
    <row r="89" spans="1:12" x14ac:dyDescent="0.35">
      <c r="B89" t="s">
        <v>89</v>
      </c>
      <c r="C89" s="12">
        <v>1276.3</v>
      </c>
      <c r="D89" s="12">
        <v>1313.2</v>
      </c>
      <c r="E89" s="12">
        <v>1359.9</v>
      </c>
      <c r="F89" s="12">
        <v>1416.5</v>
      </c>
      <c r="G89" s="12">
        <v>1482.4</v>
      </c>
      <c r="H89" s="12">
        <v>1550.3</v>
      </c>
      <c r="I89" s="12">
        <v>1623.2</v>
      </c>
      <c r="J89" s="12">
        <v>1700.4</v>
      </c>
      <c r="K89" s="20"/>
      <c r="L89" t="s">
        <v>96</v>
      </c>
    </row>
    <row r="91" spans="1:12" s="13" customFormat="1" ht="14" customHeight="1" x14ac:dyDescent="0.35">
      <c r="B91" s="13" t="s">
        <v>90</v>
      </c>
      <c r="C91" s="14">
        <f>C87-C89</f>
        <v>12340.075000000001</v>
      </c>
      <c r="D91" s="14">
        <f t="shared" ref="D91:J91" si="23">D87-D89</f>
        <v>12821.930999999999</v>
      </c>
      <c r="E91" s="14">
        <f t="shared" si="23"/>
        <v>13438.323</v>
      </c>
      <c r="F91" s="14">
        <f t="shared" si="23"/>
        <v>14005.432999999999</v>
      </c>
      <c r="G91" s="14">
        <f t="shared" si="23"/>
        <v>14386.994000000001</v>
      </c>
      <c r="H91" s="14">
        <f t="shared" si="23"/>
        <v>15031.074000000001</v>
      </c>
      <c r="I91" s="14">
        <f t="shared" si="23"/>
        <v>15897.134000000002</v>
      </c>
      <c r="J91" s="14">
        <f t="shared" si="23"/>
        <v>16529.585999999999</v>
      </c>
      <c r="K91" s="14"/>
    </row>
    <row r="92" spans="1:12" s="13" customFormat="1" x14ac:dyDescent="0.35">
      <c r="B92" s="13" t="s">
        <v>91</v>
      </c>
      <c r="C92" s="15">
        <f t="shared" ref="C92:J92" si="24">C3-C89</f>
        <v>24520.799999999999</v>
      </c>
      <c r="D92" s="15">
        <f t="shared" si="24"/>
        <v>25551.8</v>
      </c>
      <c r="E92" s="15">
        <f t="shared" si="24"/>
        <v>26888.6</v>
      </c>
      <c r="F92" s="15">
        <f t="shared" si="24"/>
        <v>27240.3</v>
      </c>
      <c r="G92" s="15">
        <f t="shared" si="24"/>
        <v>27745.899999999998</v>
      </c>
      <c r="H92" s="15">
        <f t="shared" si="24"/>
        <v>29157.4</v>
      </c>
      <c r="I92" s="15">
        <f t="shared" si="24"/>
        <v>31031.200000000001</v>
      </c>
      <c r="J92" s="15">
        <f t="shared" si="24"/>
        <v>32030</v>
      </c>
      <c r="K92" s="15"/>
    </row>
    <row r="93" spans="1:12" s="13" customFormat="1" x14ac:dyDescent="0.35">
      <c r="B93" s="13" t="s">
        <v>92</v>
      </c>
      <c r="C93" s="16">
        <f>C92/C91+(C92-C91)/C91</f>
        <v>2.9741735767408217</v>
      </c>
      <c r="D93" s="16">
        <f t="shared" ref="D93:J93" si="25">D92/D91+(D92-D91)/D91</f>
        <v>2.9856399164837186</v>
      </c>
      <c r="E93" s="16">
        <f t="shared" si="25"/>
        <v>3.0017790910368802</v>
      </c>
      <c r="F93" s="16">
        <f t="shared" si="25"/>
        <v>2.8899618455209493</v>
      </c>
      <c r="G93" s="16">
        <f t="shared" si="25"/>
        <v>2.8570809162775763</v>
      </c>
      <c r="H93" s="16">
        <f t="shared" si="25"/>
        <v>2.8796163201644807</v>
      </c>
      <c r="I93" s="16">
        <f t="shared" si="25"/>
        <v>2.9039992994963741</v>
      </c>
      <c r="J93" s="16">
        <f t="shared" si="25"/>
        <v>2.8754751631408073</v>
      </c>
      <c r="K93" s="16"/>
    </row>
    <row r="94" spans="1:12" s="13" customFormat="1" x14ac:dyDescent="0.35">
      <c r="B94" s="13" t="s">
        <v>93</v>
      </c>
      <c r="C94" s="16">
        <v>2.6754550311665182</v>
      </c>
      <c r="D94" s="16">
        <v>2.6871324361974431</v>
      </c>
      <c r="E94" s="16">
        <v>2.7032885637687714</v>
      </c>
      <c r="F94" s="16">
        <v>2.60487832491556</v>
      </c>
      <c r="G94" s="16">
        <v>2.5730981283847383</v>
      </c>
      <c r="H94" s="16">
        <v>2.5927624574417054</v>
      </c>
      <c r="I94" s="16">
        <v>2.6157721650740222</v>
      </c>
      <c r="J94" s="16">
        <v>2.5895242047909419</v>
      </c>
      <c r="K94" s="16"/>
    </row>
    <row r="95" spans="1:12" x14ac:dyDescent="0.35">
      <c r="C95" s="7">
        <f>C93/C94</f>
        <v>1.1116514918376557</v>
      </c>
      <c r="D95" s="7">
        <f t="shared" ref="D95:J95" si="26">D93/D94</f>
        <v>1.1110877440446116</v>
      </c>
      <c r="E95" s="7">
        <f t="shared" si="26"/>
        <v>1.1104175600299104</v>
      </c>
      <c r="F95" s="7">
        <f t="shared" si="26"/>
        <v>1.1094421639116792</v>
      </c>
      <c r="G95" s="7">
        <f t="shared" si="26"/>
        <v>1.1103660932166268</v>
      </c>
      <c r="H95" s="7">
        <f t="shared" si="26"/>
        <v>1.1106363839461852</v>
      </c>
      <c r="I95" s="7">
        <f t="shared" si="26"/>
        <v>1.1101881648068519</v>
      </c>
      <c r="J95" s="7">
        <f t="shared" si="26"/>
        <v>1.1104260612126431</v>
      </c>
      <c r="K95" s="7"/>
    </row>
  </sheetData>
  <mergeCells count="3">
    <mergeCell ref="A45:J45"/>
    <mergeCell ref="A46:J46"/>
    <mergeCell ref="A2:J2"/>
  </mergeCells>
  <phoneticPr fontId="13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Hilly</dc:creator>
  <cp:lastModifiedBy>Hilly</cp:lastModifiedBy>
  <dcterms:created xsi:type="dcterms:W3CDTF">2021-04-29T22:44:51Z</dcterms:created>
  <dcterms:modified xsi:type="dcterms:W3CDTF">2021-05-03T18:45:07Z</dcterms:modified>
</cp:coreProperties>
</file>